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10872"/>
  </bookViews>
  <sheets>
    <sheet name="Calculs" sheetId="1" r:id="rId1"/>
    <sheet name="Calculs manuels" sheetId="2" r:id="rId2"/>
  </sheets>
  <definedNames>
    <definedName name="As">Calculs!$D$18:$D$118</definedName>
    <definedName name="Dt">Calculs!$B$9</definedName>
    <definedName name="Ep">Calculs!$C$9</definedName>
    <definedName name="H">Calculs!$C$18:$C$118</definedName>
    <definedName name="OP">Calculs!$D$9</definedName>
    <definedName name="R_">Calculs!$S$9</definedName>
    <definedName name="Ra">Calculs!$F$9</definedName>
    <definedName name="Re">Calculs!$R$9</definedName>
    <definedName name="Rg">Calculs!$E$9</definedName>
    <definedName name="Rm">Calculs!$E$18:$E$118</definedName>
    <definedName name="V1_">Calculs!$M$34</definedName>
    <definedName name="β">Calculs!$R$15</definedName>
    <definedName name="δ">Calculs!$T$9</definedName>
    <definedName name="δdeg">Calculs!$G$9</definedName>
    <definedName name="θ">Calculs!$B$18:$B$118</definedName>
  </definedNames>
  <calcPr calcId="145621"/>
</workbook>
</file>

<file path=xl/calcChain.xml><?xml version="1.0" encoding="utf-8"?>
<calcChain xmlns="http://schemas.openxmlformats.org/spreadsheetml/2006/main">
  <c r="M35" i="1" l="1"/>
  <c r="M36" i="1"/>
  <c r="M34" i="1"/>
  <c r="C10" i="1" l="1"/>
  <c r="T9" i="1" l="1"/>
  <c r="S9" i="1"/>
  <c r="R9" i="1"/>
  <c r="R15" i="1" s="1"/>
  <c r="S15" i="1" s="1"/>
  <c r="E18" i="1" l="1"/>
  <c r="B118" i="1"/>
  <c r="C18" i="1"/>
  <c r="D18" i="1" s="1"/>
  <c r="E118" i="1" l="1"/>
  <c r="G18" i="1"/>
  <c r="C118" i="1"/>
  <c r="D118" i="1" s="1"/>
  <c r="B19" i="1"/>
  <c r="G118" i="1" l="1"/>
  <c r="E19" i="1"/>
  <c r="B20" i="1"/>
  <c r="C19" i="1"/>
  <c r="D19" i="1" s="1"/>
  <c r="F19" i="1" l="1"/>
  <c r="G19" i="1"/>
  <c r="H19" i="1" s="1"/>
  <c r="E20" i="1"/>
  <c r="B21" i="1"/>
  <c r="C20" i="1"/>
  <c r="D20" i="1" s="1"/>
  <c r="G20" i="1" l="1"/>
  <c r="H20" i="1" s="1"/>
  <c r="F20" i="1"/>
  <c r="E21" i="1"/>
  <c r="C21" i="1"/>
  <c r="D21" i="1" s="1"/>
  <c r="B22" i="1"/>
  <c r="I19" i="1" l="1"/>
  <c r="G21" i="1"/>
  <c r="H21" i="1" s="1"/>
  <c r="E22" i="1"/>
  <c r="F21" i="1"/>
  <c r="B23" i="1"/>
  <c r="C22" i="1"/>
  <c r="D22" i="1" s="1"/>
  <c r="F22" i="1" l="1"/>
  <c r="I20" i="1"/>
  <c r="G22" i="1"/>
  <c r="H22" i="1" s="1"/>
  <c r="E23" i="1"/>
  <c r="B24" i="1"/>
  <c r="C23" i="1"/>
  <c r="D23" i="1" s="1"/>
  <c r="F23" i="1" l="1"/>
  <c r="I21" i="1"/>
  <c r="G23" i="1"/>
  <c r="E24" i="1"/>
  <c r="B25" i="1"/>
  <c r="C24" i="1"/>
  <c r="D24" i="1" s="1"/>
  <c r="F24" i="1" l="1"/>
  <c r="H23" i="1"/>
  <c r="I22" i="1"/>
  <c r="G24" i="1"/>
  <c r="E25" i="1"/>
  <c r="B26" i="1"/>
  <c r="C25" i="1"/>
  <c r="D25" i="1" s="1"/>
  <c r="F25" i="1" l="1"/>
  <c r="G25" i="1"/>
  <c r="H24" i="1"/>
  <c r="I23" i="1"/>
  <c r="E26" i="1"/>
  <c r="B27" i="1"/>
  <c r="C26" i="1"/>
  <c r="D26" i="1" s="1"/>
  <c r="F26" i="1" l="1"/>
  <c r="H25" i="1"/>
  <c r="I24" i="1"/>
  <c r="G26" i="1"/>
  <c r="H26" i="1" s="1"/>
  <c r="E27" i="1"/>
  <c r="B28" i="1"/>
  <c r="C27" i="1"/>
  <c r="D27" i="1" s="1"/>
  <c r="I25" i="1" l="1"/>
  <c r="G27" i="1"/>
  <c r="F27" i="1"/>
  <c r="E28" i="1"/>
  <c r="B29" i="1"/>
  <c r="C28" i="1"/>
  <c r="D28" i="1" s="1"/>
  <c r="F28" i="1" s="1"/>
  <c r="H27" i="1" l="1"/>
  <c r="I26" i="1"/>
  <c r="G28" i="1"/>
  <c r="E29" i="1"/>
  <c r="B30" i="1"/>
  <c r="C29" i="1"/>
  <c r="D29" i="1" s="1"/>
  <c r="G29" i="1" l="1"/>
  <c r="H28" i="1"/>
  <c r="I27" i="1"/>
  <c r="F29" i="1"/>
  <c r="E30" i="1"/>
  <c r="B31" i="1"/>
  <c r="C30" i="1"/>
  <c r="D30" i="1" s="1"/>
  <c r="G30" i="1" l="1"/>
  <c r="H30" i="1" s="1"/>
  <c r="H29" i="1"/>
  <c r="I28" i="1"/>
  <c r="F30" i="1"/>
  <c r="E31" i="1"/>
  <c r="B32" i="1"/>
  <c r="C31" i="1"/>
  <c r="D31" i="1" s="1"/>
  <c r="F31" i="1" s="1"/>
  <c r="I29" i="1" l="1"/>
  <c r="G31" i="1"/>
  <c r="E32" i="1"/>
  <c r="B33" i="1"/>
  <c r="C32" i="1"/>
  <c r="D32" i="1" s="1"/>
  <c r="F32" i="1" l="1"/>
  <c r="I30" i="1"/>
  <c r="H31" i="1"/>
  <c r="G32" i="1"/>
  <c r="H32" i="1" s="1"/>
  <c r="E33" i="1"/>
  <c r="B34" i="1"/>
  <c r="C33" i="1"/>
  <c r="D33" i="1" s="1"/>
  <c r="G33" i="1" l="1"/>
  <c r="I31" i="1"/>
  <c r="E34" i="1"/>
  <c r="F33" i="1"/>
  <c r="B35" i="1"/>
  <c r="C34" i="1"/>
  <c r="D34" i="1" s="1"/>
  <c r="H33" i="1" l="1"/>
  <c r="I32" i="1"/>
  <c r="G34" i="1"/>
  <c r="H34" i="1" s="1"/>
  <c r="E35" i="1"/>
  <c r="F34" i="1"/>
  <c r="B36" i="1"/>
  <c r="C35" i="1"/>
  <c r="D35" i="1" s="1"/>
  <c r="I33" i="1" l="1"/>
  <c r="F35" i="1"/>
  <c r="E36" i="1"/>
  <c r="G35" i="1"/>
  <c r="H35" i="1" s="1"/>
  <c r="B37" i="1"/>
  <c r="C36" i="1"/>
  <c r="D36" i="1" s="1"/>
  <c r="F36" i="1" l="1"/>
  <c r="I34" i="1"/>
  <c r="G36" i="1"/>
  <c r="H36" i="1" s="1"/>
  <c r="E37" i="1"/>
  <c r="B38" i="1"/>
  <c r="C37" i="1"/>
  <c r="D37" i="1" s="1"/>
  <c r="I35" i="1" l="1"/>
  <c r="F37" i="1"/>
  <c r="G37" i="1"/>
  <c r="H37" i="1" s="1"/>
  <c r="E38" i="1"/>
  <c r="B39" i="1"/>
  <c r="C38" i="1"/>
  <c r="D38" i="1" s="1"/>
  <c r="F38" i="1" s="1"/>
  <c r="I36" i="1" l="1"/>
  <c r="E39" i="1"/>
  <c r="G38" i="1"/>
  <c r="H38" i="1" s="1"/>
  <c r="B40" i="1"/>
  <c r="C39" i="1"/>
  <c r="D39" i="1" s="1"/>
  <c r="I37" i="1" l="1"/>
  <c r="F39" i="1"/>
  <c r="G39" i="1"/>
  <c r="E40" i="1"/>
  <c r="B41" i="1"/>
  <c r="C40" i="1"/>
  <c r="D40" i="1" s="1"/>
  <c r="F40" i="1" l="1"/>
  <c r="H39" i="1"/>
  <c r="I38" i="1"/>
  <c r="G40" i="1"/>
  <c r="H40" i="1" s="1"/>
  <c r="E41" i="1"/>
  <c r="B42" i="1"/>
  <c r="C41" i="1"/>
  <c r="D41" i="1" s="1"/>
  <c r="F41" i="1" l="1"/>
  <c r="I39" i="1"/>
  <c r="G41" i="1"/>
  <c r="H41" i="1" s="1"/>
  <c r="E42" i="1"/>
  <c r="B43" i="1"/>
  <c r="C42" i="1"/>
  <c r="D42" i="1" s="1"/>
  <c r="F42" i="1" l="1"/>
  <c r="G42" i="1"/>
  <c r="I40" i="1"/>
  <c r="E43" i="1"/>
  <c r="B44" i="1"/>
  <c r="C43" i="1"/>
  <c r="D43" i="1" s="1"/>
  <c r="F43" i="1" s="1"/>
  <c r="H42" i="1" l="1"/>
  <c r="I41" i="1"/>
  <c r="G43" i="1"/>
  <c r="H43" i="1" s="1"/>
  <c r="E44" i="1"/>
  <c r="B45" i="1"/>
  <c r="C44" i="1"/>
  <c r="D44" i="1" s="1"/>
  <c r="F44" i="1" l="1"/>
  <c r="G44" i="1"/>
  <c r="I42" i="1"/>
  <c r="E45" i="1"/>
  <c r="B46" i="1"/>
  <c r="C45" i="1"/>
  <c r="D45" i="1" s="1"/>
  <c r="G45" i="1" l="1"/>
  <c r="H44" i="1"/>
  <c r="I43" i="1"/>
  <c r="F45" i="1"/>
  <c r="E46" i="1"/>
  <c r="B47" i="1"/>
  <c r="C46" i="1"/>
  <c r="D46" i="1" s="1"/>
  <c r="F46" i="1" l="1"/>
  <c r="H45" i="1"/>
  <c r="I44" i="1"/>
  <c r="G46" i="1"/>
  <c r="H46" i="1" s="1"/>
  <c r="E47" i="1"/>
  <c r="B48" i="1"/>
  <c r="C47" i="1"/>
  <c r="D47" i="1" s="1"/>
  <c r="F47" i="1" s="1"/>
  <c r="I45" i="1" l="1"/>
  <c r="E48" i="1"/>
  <c r="G47" i="1"/>
  <c r="H47" i="1" s="1"/>
  <c r="B49" i="1"/>
  <c r="C48" i="1"/>
  <c r="D48" i="1" s="1"/>
  <c r="F48" i="1" l="1"/>
  <c r="I46" i="1"/>
  <c r="E49" i="1"/>
  <c r="G48" i="1"/>
  <c r="B50" i="1"/>
  <c r="C49" i="1"/>
  <c r="D49" i="1" s="1"/>
  <c r="F49" i="1" l="1"/>
  <c r="H48" i="1"/>
  <c r="I47" i="1"/>
  <c r="E50" i="1"/>
  <c r="G49" i="1"/>
  <c r="H49" i="1" s="1"/>
  <c r="B51" i="1"/>
  <c r="C50" i="1"/>
  <c r="D50" i="1" s="1"/>
  <c r="F50" i="1" l="1"/>
  <c r="I48" i="1"/>
  <c r="E51" i="1"/>
  <c r="G50" i="1"/>
  <c r="H50" i="1" s="1"/>
  <c r="B52" i="1"/>
  <c r="C51" i="1"/>
  <c r="D51" i="1" s="1"/>
  <c r="F51" i="1" l="1"/>
  <c r="I49" i="1"/>
  <c r="E52" i="1"/>
  <c r="G51" i="1"/>
  <c r="H51" i="1" s="1"/>
  <c r="B53" i="1"/>
  <c r="C52" i="1"/>
  <c r="D52" i="1" s="1"/>
  <c r="F52" i="1" l="1"/>
  <c r="I50" i="1"/>
  <c r="E53" i="1"/>
  <c r="G52" i="1"/>
  <c r="H52" i="1" s="1"/>
  <c r="B54" i="1"/>
  <c r="C53" i="1"/>
  <c r="D53" i="1" s="1"/>
  <c r="F53" i="1" l="1"/>
  <c r="I51" i="1"/>
  <c r="E54" i="1"/>
  <c r="G53" i="1"/>
  <c r="H53" i="1" s="1"/>
  <c r="B55" i="1"/>
  <c r="C54" i="1"/>
  <c r="D54" i="1" s="1"/>
  <c r="F54" i="1" l="1"/>
  <c r="I52" i="1"/>
  <c r="E55" i="1"/>
  <c r="G54" i="1"/>
  <c r="B56" i="1"/>
  <c r="C55" i="1"/>
  <c r="D55" i="1" s="1"/>
  <c r="F55" i="1" l="1"/>
  <c r="H54" i="1"/>
  <c r="I53" i="1"/>
  <c r="E56" i="1"/>
  <c r="G55" i="1"/>
  <c r="H55" i="1" s="1"/>
  <c r="B57" i="1"/>
  <c r="C56" i="1"/>
  <c r="D56" i="1" s="1"/>
  <c r="I54" i="1" l="1"/>
  <c r="F56" i="1"/>
  <c r="E57" i="1"/>
  <c r="G56" i="1"/>
  <c r="H56" i="1" s="1"/>
  <c r="B58" i="1"/>
  <c r="C57" i="1"/>
  <c r="D57" i="1" s="1"/>
  <c r="I55" i="1" l="1"/>
  <c r="F57" i="1"/>
  <c r="E58" i="1"/>
  <c r="G57" i="1"/>
  <c r="H57" i="1" s="1"/>
  <c r="B59" i="1"/>
  <c r="C58" i="1"/>
  <c r="D58" i="1" s="1"/>
  <c r="I56" i="1" l="1"/>
  <c r="F58" i="1"/>
  <c r="E59" i="1"/>
  <c r="G58" i="1"/>
  <c r="H58" i="1" s="1"/>
  <c r="B60" i="1"/>
  <c r="C59" i="1"/>
  <c r="D59" i="1" s="1"/>
  <c r="I57" i="1" l="1"/>
  <c r="F59" i="1"/>
  <c r="E60" i="1"/>
  <c r="G59" i="1"/>
  <c r="H59" i="1" s="1"/>
  <c r="B61" i="1"/>
  <c r="C60" i="1"/>
  <c r="D60" i="1" s="1"/>
  <c r="I58" i="1" l="1"/>
  <c r="F60" i="1"/>
  <c r="E61" i="1"/>
  <c r="G60" i="1"/>
  <c r="H60" i="1" s="1"/>
  <c r="B62" i="1"/>
  <c r="C61" i="1"/>
  <c r="D61" i="1" s="1"/>
  <c r="I59" i="1" l="1"/>
  <c r="F61" i="1"/>
  <c r="E62" i="1"/>
  <c r="G61" i="1"/>
  <c r="H61" i="1" s="1"/>
  <c r="B63" i="1"/>
  <c r="C62" i="1"/>
  <c r="D62" i="1" s="1"/>
  <c r="I60" i="1" l="1"/>
  <c r="F62" i="1"/>
  <c r="E63" i="1"/>
  <c r="G62" i="1"/>
  <c r="H62" i="1" s="1"/>
  <c r="B64" i="1"/>
  <c r="C63" i="1"/>
  <c r="D63" i="1" s="1"/>
  <c r="I61" i="1" l="1"/>
  <c r="F63" i="1"/>
  <c r="E64" i="1"/>
  <c r="G63" i="1"/>
  <c r="H63" i="1" s="1"/>
  <c r="B65" i="1"/>
  <c r="C64" i="1"/>
  <c r="D64" i="1" s="1"/>
  <c r="I62" i="1" l="1"/>
  <c r="F64" i="1"/>
  <c r="E65" i="1"/>
  <c r="G64" i="1"/>
  <c r="H64" i="1" s="1"/>
  <c r="B66" i="1"/>
  <c r="C65" i="1"/>
  <c r="D65" i="1" s="1"/>
  <c r="I63" i="1" l="1"/>
  <c r="F65" i="1"/>
  <c r="E66" i="1"/>
  <c r="G65" i="1"/>
  <c r="H65" i="1" s="1"/>
  <c r="B67" i="1"/>
  <c r="C66" i="1"/>
  <c r="D66" i="1" s="1"/>
  <c r="I64" i="1" l="1"/>
  <c r="F66" i="1"/>
  <c r="E67" i="1"/>
  <c r="G66" i="1"/>
  <c r="H66" i="1" s="1"/>
  <c r="B68" i="1"/>
  <c r="C67" i="1"/>
  <c r="D67" i="1" s="1"/>
  <c r="I65" i="1" l="1"/>
  <c r="F67" i="1"/>
  <c r="E68" i="1"/>
  <c r="G67" i="1"/>
  <c r="H67" i="1" s="1"/>
  <c r="B69" i="1"/>
  <c r="C68" i="1"/>
  <c r="D68" i="1" s="1"/>
  <c r="I66" i="1" l="1"/>
  <c r="F68" i="1"/>
  <c r="E69" i="1"/>
  <c r="G68" i="1"/>
  <c r="H68" i="1" s="1"/>
  <c r="B70" i="1"/>
  <c r="C69" i="1"/>
  <c r="D69" i="1" s="1"/>
  <c r="I67" i="1" l="1"/>
  <c r="F69" i="1"/>
  <c r="E70" i="1"/>
  <c r="G69" i="1"/>
  <c r="H69" i="1" s="1"/>
  <c r="B71" i="1"/>
  <c r="C70" i="1"/>
  <c r="D70" i="1" s="1"/>
  <c r="I68" i="1" l="1"/>
  <c r="F70" i="1"/>
  <c r="E71" i="1"/>
  <c r="G70" i="1"/>
  <c r="H70" i="1" s="1"/>
  <c r="B72" i="1"/>
  <c r="C71" i="1"/>
  <c r="D71" i="1" s="1"/>
  <c r="I69" i="1" l="1"/>
  <c r="F71" i="1"/>
  <c r="E72" i="1"/>
  <c r="G71" i="1"/>
  <c r="H71" i="1" s="1"/>
  <c r="B73" i="1"/>
  <c r="C72" i="1"/>
  <c r="D72" i="1" s="1"/>
  <c r="I70" i="1" l="1"/>
  <c r="F72" i="1"/>
  <c r="E73" i="1"/>
  <c r="G72" i="1"/>
  <c r="H72" i="1" s="1"/>
  <c r="B74" i="1"/>
  <c r="C73" i="1"/>
  <c r="D73" i="1" s="1"/>
  <c r="I71" i="1" l="1"/>
  <c r="F73" i="1"/>
  <c r="E74" i="1"/>
  <c r="G73" i="1"/>
  <c r="H73" i="1" s="1"/>
  <c r="B75" i="1"/>
  <c r="C74" i="1"/>
  <c r="D74" i="1" s="1"/>
  <c r="I72" i="1" l="1"/>
  <c r="F74" i="1"/>
  <c r="E75" i="1"/>
  <c r="G74" i="1"/>
  <c r="H74" i="1" s="1"/>
  <c r="B76" i="1"/>
  <c r="C75" i="1"/>
  <c r="D75" i="1" s="1"/>
  <c r="I73" i="1" l="1"/>
  <c r="F75" i="1"/>
  <c r="E76" i="1"/>
  <c r="G75" i="1"/>
  <c r="H75" i="1" s="1"/>
  <c r="B77" i="1"/>
  <c r="C76" i="1"/>
  <c r="D76" i="1" s="1"/>
  <c r="I74" i="1" l="1"/>
  <c r="F76" i="1"/>
  <c r="E77" i="1"/>
  <c r="G76" i="1"/>
  <c r="H76" i="1" s="1"/>
  <c r="B78" i="1"/>
  <c r="C77" i="1"/>
  <c r="D77" i="1" s="1"/>
  <c r="I75" i="1" l="1"/>
  <c r="F77" i="1"/>
  <c r="E78" i="1"/>
  <c r="G77" i="1"/>
  <c r="H77" i="1" s="1"/>
  <c r="B79" i="1"/>
  <c r="C78" i="1"/>
  <c r="D78" i="1" s="1"/>
  <c r="I76" i="1" l="1"/>
  <c r="F78" i="1"/>
  <c r="E79" i="1"/>
  <c r="G78" i="1"/>
  <c r="H78" i="1" s="1"/>
  <c r="B80" i="1"/>
  <c r="C79" i="1"/>
  <c r="D79" i="1" s="1"/>
  <c r="I77" i="1" l="1"/>
  <c r="F79" i="1"/>
  <c r="E80" i="1"/>
  <c r="G79" i="1"/>
  <c r="H79" i="1" s="1"/>
  <c r="B81" i="1"/>
  <c r="C80" i="1"/>
  <c r="D80" i="1" s="1"/>
  <c r="I78" i="1" l="1"/>
  <c r="F80" i="1"/>
  <c r="E81" i="1"/>
  <c r="G80" i="1"/>
  <c r="H80" i="1" s="1"/>
  <c r="B82" i="1"/>
  <c r="C81" i="1"/>
  <c r="D81" i="1" s="1"/>
  <c r="I79" i="1" l="1"/>
  <c r="F81" i="1"/>
  <c r="E82" i="1"/>
  <c r="G81" i="1"/>
  <c r="H81" i="1" s="1"/>
  <c r="B83" i="1"/>
  <c r="C82" i="1"/>
  <c r="D82" i="1" s="1"/>
  <c r="I80" i="1" l="1"/>
  <c r="F82" i="1"/>
  <c r="E83" i="1"/>
  <c r="G82" i="1"/>
  <c r="H82" i="1" s="1"/>
  <c r="B84" i="1"/>
  <c r="C83" i="1"/>
  <c r="D83" i="1" s="1"/>
  <c r="I81" i="1" l="1"/>
  <c r="F83" i="1"/>
  <c r="E84" i="1"/>
  <c r="G83" i="1"/>
  <c r="H83" i="1" s="1"/>
  <c r="B85" i="1"/>
  <c r="C84" i="1"/>
  <c r="D84" i="1" s="1"/>
  <c r="I82" i="1" l="1"/>
  <c r="F84" i="1"/>
  <c r="E85" i="1"/>
  <c r="G84" i="1"/>
  <c r="H84" i="1" s="1"/>
  <c r="B86" i="1"/>
  <c r="C85" i="1"/>
  <c r="D85" i="1" s="1"/>
  <c r="I83" i="1" l="1"/>
  <c r="F85" i="1"/>
  <c r="E86" i="1"/>
  <c r="G85" i="1"/>
  <c r="H85" i="1" s="1"/>
  <c r="B87" i="1"/>
  <c r="C86" i="1"/>
  <c r="D86" i="1" s="1"/>
  <c r="I84" i="1" l="1"/>
  <c r="F86" i="1"/>
  <c r="E87" i="1"/>
  <c r="G86" i="1"/>
  <c r="H86" i="1" s="1"/>
  <c r="B88" i="1"/>
  <c r="C87" i="1"/>
  <c r="D87" i="1" s="1"/>
  <c r="I85" i="1" l="1"/>
  <c r="F87" i="1"/>
  <c r="E88" i="1"/>
  <c r="G87" i="1"/>
  <c r="H87" i="1" s="1"/>
  <c r="B89" i="1"/>
  <c r="C88" i="1"/>
  <c r="D88" i="1" s="1"/>
  <c r="I86" i="1" l="1"/>
  <c r="F88" i="1"/>
  <c r="E89" i="1"/>
  <c r="G88" i="1"/>
  <c r="H88" i="1" s="1"/>
  <c r="B90" i="1"/>
  <c r="C89" i="1"/>
  <c r="D89" i="1" s="1"/>
  <c r="F89" i="1" l="1"/>
  <c r="I87" i="1"/>
  <c r="E90" i="1"/>
  <c r="G89" i="1"/>
  <c r="H89" i="1" s="1"/>
  <c r="B91" i="1"/>
  <c r="C90" i="1"/>
  <c r="D90" i="1" s="1"/>
  <c r="F90" i="1" l="1"/>
  <c r="I88" i="1"/>
  <c r="E91" i="1"/>
  <c r="G90" i="1"/>
  <c r="H90" i="1" s="1"/>
  <c r="B92" i="1"/>
  <c r="C91" i="1"/>
  <c r="D91" i="1" s="1"/>
  <c r="I89" i="1" l="1"/>
  <c r="F91" i="1"/>
  <c r="E92" i="1"/>
  <c r="G91" i="1"/>
  <c r="H91" i="1" s="1"/>
  <c r="B93" i="1"/>
  <c r="C92" i="1"/>
  <c r="D92" i="1" s="1"/>
  <c r="I90" i="1" l="1"/>
  <c r="F92" i="1"/>
  <c r="E93" i="1"/>
  <c r="G92" i="1"/>
  <c r="H92" i="1" s="1"/>
  <c r="B94" i="1"/>
  <c r="C93" i="1"/>
  <c r="D93" i="1" s="1"/>
  <c r="I91" i="1" l="1"/>
  <c r="F93" i="1"/>
  <c r="E94" i="1"/>
  <c r="G93" i="1"/>
  <c r="H93" i="1" s="1"/>
  <c r="B95" i="1"/>
  <c r="C94" i="1"/>
  <c r="D94" i="1" s="1"/>
  <c r="I92" i="1" l="1"/>
  <c r="F94" i="1"/>
  <c r="E95" i="1"/>
  <c r="G94" i="1"/>
  <c r="H94" i="1" s="1"/>
  <c r="B96" i="1"/>
  <c r="C95" i="1"/>
  <c r="D95" i="1" s="1"/>
  <c r="I93" i="1" l="1"/>
  <c r="F95" i="1"/>
  <c r="E96" i="1"/>
  <c r="G95" i="1"/>
  <c r="H95" i="1" s="1"/>
  <c r="B97" i="1"/>
  <c r="C96" i="1"/>
  <c r="D96" i="1" s="1"/>
  <c r="I94" i="1" l="1"/>
  <c r="F96" i="1"/>
  <c r="E97" i="1"/>
  <c r="G96" i="1"/>
  <c r="H96" i="1" s="1"/>
  <c r="B98" i="1"/>
  <c r="C97" i="1"/>
  <c r="D97" i="1" s="1"/>
  <c r="I95" i="1" l="1"/>
  <c r="F97" i="1"/>
  <c r="E98" i="1"/>
  <c r="G97" i="1"/>
  <c r="H97" i="1" s="1"/>
  <c r="B99" i="1"/>
  <c r="C98" i="1"/>
  <c r="D98" i="1" s="1"/>
  <c r="I96" i="1" l="1"/>
  <c r="F98" i="1"/>
  <c r="E99" i="1"/>
  <c r="G98" i="1"/>
  <c r="H98" i="1" s="1"/>
  <c r="B100" i="1"/>
  <c r="C99" i="1"/>
  <c r="D99" i="1" s="1"/>
  <c r="I97" i="1" l="1"/>
  <c r="F99" i="1"/>
  <c r="E100" i="1"/>
  <c r="G99" i="1"/>
  <c r="H99" i="1" s="1"/>
  <c r="B101" i="1"/>
  <c r="C100" i="1"/>
  <c r="D100" i="1" s="1"/>
  <c r="I98" i="1" l="1"/>
  <c r="F100" i="1"/>
  <c r="E101" i="1"/>
  <c r="G100" i="1"/>
  <c r="H100" i="1" s="1"/>
  <c r="B102" i="1"/>
  <c r="C101" i="1"/>
  <c r="D101" i="1" s="1"/>
  <c r="I99" i="1" l="1"/>
  <c r="F101" i="1"/>
  <c r="E102" i="1"/>
  <c r="G101" i="1"/>
  <c r="H101" i="1" s="1"/>
  <c r="B103" i="1"/>
  <c r="C102" i="1"/>
  <c r="D102" i="1" s="1"/>
  <c r="I100" i="1" l="1"/>
  <c r="F102" i="1"/>
  <c r="E103" i="1"/>
  <c r="G102" i="1"/>
  <c r="H102" i="1" s="1"/>
  <c r="B104" i="1"/>
  <c r="C103" i="1"/>
  <c r="D103" i="1" s="1"/>
  <c r="I101" i="1" l="1"/>
  <c r="F103" i="1"/>
  <c r="E104" i="1"/>
  <c r="G103" i="1"/>
  <c r="H103" i="1" s="1"/>
  <c r="B105" i="1"/>
  <c r="C104" i="1"/>
  <c r="D104" i="1" s="1"/>
  <c r="I102" i="1" l="1"/>
  <c r="F104" i="1"/>
  <c r="E105" i="1"/>
  <c r="G104" i="1"/>
  <c r="H104" i="1" s="1"/>
  <c r="B106" i="1"/>
  <c r="C105" i="1"/>
  <c r="D105" i="1" s="1"/>
  <c r="I103" i="1" l="1"/>
  <c r="F105" i="1"/>
  <c r="E106" i="1"/>
  <c r="G105" i="1"/>
  <c r="H105" i="1" s="1"/>
  <c r="B107" i="1"/>
  <c r="C106" i="1"/>
  <c r="D106" i="1" s="1"/>
  <c r="I104" i="1" l="1"/>
  <c r="F106" i="1"/>
  <c r="E107" i="1"/>
  <c r="G106" i="1"/>
  <c r="H106" i="1" s="1"/>
  <c r="B108" i="1"/>
  <c r="C107" i="1"/>
  <c r="D107" i="1" s="1"/>
  <c r="I105" i="1" l="1"/>
  <c r="F107" i="1"/>
  <c r="E108" i="1"/>
  <c r="G107" i="1"/>
  <c r="H107" i="1" s="1"/>
  <c r="B109" i="1"/>
  <c r="C108" i="1"/>
  <c r="D108" i="1" s="1"/>
  <c r="I106" i="1" l="1"/>
  <c r="F108" i="1"/>
  <c r="E109" i="1"/>
  <c r="G108" i="1"/>
  <c r="H108" i="1" s="1"/>
  <c r="B110" i="1"/>
  <c r="C109" i="1"/>
  <c r="D109" i="1" s="1"/>
  <c r="F109" i="1" l="1"/>
  <c r="I107" i="1"/>
  <c r="E110" i="1"/>
  <c r="G109" i="1"/>
  <c r="H109" i="1" s="1"/>
  <c r="B111" i="1"/>
  <c r="C110" i="1"/>
  <c r="D110" i="1" s="1"/>
  <c r="I108" i="1" l="1"/>
  <c r="F110" i="1"/>
  <c r="E111" i="1"/>
  <c r="G110" i="1"/>
  <c r="H110" i="1" s="1"/>
  <c r="B112" i="1"/>
  <c r="C111" i="1"/>
  <c r="D111" i="1" s="1"/>
  <c r="I109" i="1" l="1"/>
  <c r="F111" i="1"/>
  <c r="E112" i="1"/>
  <c r="G111" i="1"/>
  <c r="H111" i="1" s="1"/>
  <c r="B113" i="1"/>
  <c r="C112" i="1"/>
  <c r="D112" i="1" s="1"/>
  <c r="I110" i="1" l="1"/>
  <c r="F112" i="1"/>
  <c r="E113" i="1"/>
  <c r="G112" i="1"/>
  <c r="H112" i="1" s="1"/>
  <c r="B114" i="1"/>
  <c r="C113" i="1"/>
  <c r="D113" i="1" s="1"/>
  <c r="I111" i="1" l="1"/>
  <c r="F113" i="1"/>
  <c r="E114" i="1"/>
  <c r="G113" i="1"/>
  <c r="H113" i="1" s="1"/>
  <c r="B115" i="1"/>
  <c r="C114" i="1"/>
  <c r="D114" i="1" s="1"/>
  <c r="I112" i="1" l="1"/>
  <c r="F114" i="1"/>
  <c r="E115" i="1"/>
  <c r="G114" i="1"/>
  <c r="H114" i="1" s="1"/>
  <c r="B116" i="1"/>
  <c r="C115" i="1"/>
  <c r="D115" i="1" s="1"/>
  <c r="I113" i="1" l="1"/>
  <c r="F115" i="1"/>
  <c r="E116" i="1"/>
  <c r="G115" i="1"/>
  <c r="H115" i="1" s="1"/>
  <c r="B117" i="1"/>
  <c r="C116" i="1"/>
  <c r="D116" i="1" s="1"/>
  <c r="I114" i="1" l="1"/>
  <c r="F116" i="1"/>
  <c r="E117" i="1"/>
  <c r="G116" i="1"/>
  <c r="C117" i="1"/>
  <c r="D117" i="1" s="1"/>
  <c r="H116" i="1" l="1"/>
  <c r="I115" i="1"/>
  <c r="G117" i="1"/>
  <c r="I116" i="1" s="1"/>
  <c r="F117" i="1"/>
  <c r="F118" i="1"/>
  <c r="F119" i="1" s="1"/>
  <c r="N34" i="1" s="1"/>
  <c r="O34" i="1" s="1"/>
  <c r="I117" i="1" l="1"/>
  <c r="I119" i="1" s="1"/>
  <c r="N36" i="1" s="1"/>
  <c r="O36" i="1" s="1"/>
  <c r="H118" i="1"/>
  <c r="H117" i="1"/>
  <c r="H119" i="1" l="1"/>
  <c r="N35" i="1" s="1"/>
  <c r="O35" i="1" s="1"/>
</calcChain>
</file>

<file path=xl/comments1.xml><?xml version="1.0" encoding="utf-8"?>
<comments xmlns="http://schemas.openxmlformats.org/spreadsheetml/2006/main">
  <authors>
    <author>René Maingonnat</author>
  </authors>
  <commentList>
    <comment ref="I15" authorId="0">
      <text>
        <r>
          <rPr>
            <b/>
            <sz val="9"/>
            <color indexed="10"/>
            <rFont val="Tahoma"/>
            <family val="2"/>
          </rPr>
          <t>Le calcul porte sur un point sur deux de θ, de manière à avoir, entre les deux,
 la fonction F(b+a)/2.
Cela implique, à la fin, de diviser par deux la somme trouvée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<sst xmlns="http://schemas.openxmlformats.org/spreadsheetml/2006/main" count="73" uniqueCount="52">
  <si>
    <t>Dt</t>
  </si>
  <si>
    <t>(mm)</t>
  </si>
  <si>
    <t>Epaiss. Tube</t>
  </si>
  <si>
    <t>Ep</t>
  </si>
  <si>
    <t xml:space="preserve">Pos. galet </t>
  </si>
  <si>
    <t>OP</t>
  </si>
  <si>
    <t>Rayon galet</t>
  </si>
  <si>
    <t>Rg</t>
  </si>
  <si>
    <t>Rayon d'appui</t>
  </si>
  <si>
    <t>Ra</t>
  </si>
  <si>
    <t>Angle galets</t>
  </si>
  <si>
    <t>δ</t>
  </si>
  <si>
    <t>( ° )</t>
  </si>
  <si>
    <t>Entrez vos valeurs dans les cellules jaunes</t>
  </si>
  <si>
    <t>Re</t>
  </si>
  <si>
    <t xml:space="preserve">Rayon </t>
  </si>
  <si>
    <t>Rayon</t>
  </si>
  <si>
    <t>R</t>
  </si>
  <si>
    <t>(rad)</t>
  </si>
  <si>
    <t>Limite calcul</t>
  </si>
  <si>
    <t>β</t>
  </si>
  <si>
    <t>θ</t>
  </si>
  <si>
    <t>H</t>
  </si>
  <si>
    <t>As</t>
  </si>
  <si>
    <t>Haut. section</t>
  </si>
  <si>
    <t>Pos. section</t>
  </si>
  <si>
    <t>Aire section</t>
  </si>
  <si>
    <t>(mm²)</t>
  </si>
  <si>
    <r>
      <rPr>
        <sz val="11"/>
        <color theme="1"/>
        <rFont val="Calibri"/>
        <family val="2"/>
      </rPr>
      <t>Φ inter</t>
    </r>
    <r>
      <rPr>
        <sz val="11"/>
        <color theme="1"/>
        <rFont val="Calibri"/>
        <family val="2"/>
        <scheme val="minor"/>
      </rPr>
      <t xml:space="preserve"> tube</t>
    </r>
  </si>
  <si>
    <r>
      <t xml:space="preserve">Calcul du volume du tube déformé </t>
    </r>
    <r>
      <rPr>
        <sz val="14"/>
        <color theme="1"/>
        <rFont val="Calibri"/>
        <family val="2"/>
        <scheme val="minor"/>
      </rPr>
      <t>(</t>
    </r>
    <r>
      <rPr>
        <sz val="11"/>
        <color theme="1"/>
        <rFont val="Calibri"/>
        <family val="2"/>
        <scheme val="minor"/>
      </rPr>
      <t xml:space="preserve">aux deux extrémités - zone rouge limitée par 0 et </t>
    </r>
    <r>
      <rPr>
        <sz val="11"/>
        <color theme="1"/>
        <rFont val="Calibri"/>
        <family val="2"/>
      </rPr>
      <t>β</t>
    </r>
    <r>
      <rPr>
        <sz val="14"/>
        <color theme="1"/>
        <rFont val="Calibri"/>
        <family val="2"/>
        <scheme val="minor"/>
      </rPr>
      <t>)</t>
    </r>
  </si>
  <si>
    <r>
      <t>(mm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</si>
  <si>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Ray. Moyen</t>
  </si>
  <si>
    <t>Rm</t>
  </si>
  <si>
    <t>dV</t>
  </si>
  <si>
    <r>
      <rPr>
        <b/>
        <sz val="12"/>
        <color theme="1"/>
        <rFont val="Calibri"/>
        <family val="2"/>
        <scheme val="minor"/>
      </rPr>
      <t>Calcul du volume total</t>
    </r>
    <r>
      <rPr>
        <sz val="11"/>
        <color theme="1"/>
        <rFont val="Calibri"/>
        <family val="2"/>
        <scheme val="minor"/>
      </rPr>
      <t xml:space="preserve"> (délimité par zone rouge)</t>
    </r>
  </si>
  <si>
    <t>V1</t>
  </si>
  <si>
    <t>Partie non déformée</t>
  </si>
  <si>
    <t>Extrémité déformée</t>
  </si>
  <si>
    <t>V2</t>
  </si>
  <si>
    <t>Volume total</t>
  </si>
  <si>
    <t>Vt</t>
  </si>
  <si>
    <t>Calculs intermédiaires</t>
  </si>
  <si>
    <t>Voir aussi feuille Calculs manuels</t>
  </si>
  <si>
    <t xml:space="preserve"> </t>
  </si>
  <si>
    <t>Nota : au point A, on peut aplatir complètement le tube ou bien laisser un jeu</t>
  </si>
  <si>
    <t>F(θ)</t>
  </si>
  <si>
    <t>= Rm.As</t>
  </si>
  <si>
    <t>Simpson</t>
  </si>
  <si>
    <t>Fonction</t>
  </si>
  <si>
    <t>Intégration numérique</t>
  </si>
  <si>
    <t>Rectangles</t>
  </si>
  <si>
    <t>Trapèzes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</si>
</sst>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theme="0" tint="-0.34998626667073579"/>
      </left>
      <right/>
      <top style="thin">
        <color auto="1"/>
      </top>
      <bottom style="dotted">
        <color theme="0" tint="-0.34998626667073579"/>
      </bottom>
      <diagonal/>
    </border>
    <border>
      <left/>
      <right/>
      <top style="thin">
        <color auto="1"/>
      </top>
      <bottom style="dotted">
        <color theme="0" tint="-0.34998626667073579"/>
      </bottom>
      <diagonal/>
    </border>
    <border>
      <left/>
      <right style="dotted">
        <color theme="0" tint="-0.34998626667073579"/>
      </right>
      <top style="thin">
        <color auto="1"/>
      </top>
      <bottom style="dotted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/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0" fillId="0" borderId="13" xfId="0" applyBorder="1"/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0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3" borderId="20" xfId="0" applyFill="1" applyBorder="1" applyAlignment="1"/>
    <xf numFmtId="165" fontId="0" fillId="3" borderId="0" xfId="0" applyNumberFormat="1" applyFill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5" borderId="20" xfId="0" applyNumberFormat="1" applyFill="1" applyBorder="1" applyAlignment="1">
      <alignment horizontal="center"/>
    </xf>
    <xf numFmtId="165" fontId="0" fillId="5" borderId="0" xfId="0" applyNumberFormat="1" applyFill="1" applyBorder="1" applyAlignment="1">
      <alignment horizontal="center"/>
    </xf>
    <xf numFmtId="0" fontId="0" fillId="0" borderId="13" xfId="0" applyBorder="1" applyAlignment="1"/>
    <xf numFmtId="0" fontId="0" fillId="0" borderId="15" xfId="0" applyBorder="1"/>
    <xf numFmtId="165" fontId="0" fillId="0" borderId="9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0" fontId="1" fillId="0" borderId="20" xfId="0" applyFon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0" fillId="0" borderId="20" xfId="0" applyBorder="1"/>
    <xf numFmtId="0" fontId="0" fillId="0" borderId="23" xfId="0" applyBorder="1" applyAlignment="1">
      <alignment horizontal="center"/>
    </xf>
    <xf numFmtId="0" fontId="0" fillId="0" borderId="22" xfId="0" applyBorder="1" applyAlignment="1">
      <alignment horizontal="center"/>
    </xf>
    <xf numFmtId="165" fontId="0" fillId="3" borderId="23" xfId="0" applyNumberFormat="1" applyFill="1" applyBorder="1" applyAlignment="1">
      <alignment horizontal="center"/>
    </xf>
    <xf numFmtId="165" fontId="0" fillId="0" borderId="23" xfId="0" quotePrefix="1" applyNumberFormat="1" applyBorder="1" applyAlignment="1">
      <alignment horizontal="center"/>
    </xf>
    <xf numFmtId="165" fontId="0" fillId="3" borderId="23" xfId="0" quotePrefix="1" applyNumberFormat="1" applyFill="1" applyBorder="1" applyAlignment="1">
      <alignment horizontal="center"/>
    </xf>
    <xf numFmtId="165" fontId="0" fillId="5" borderId="23" xfId="0" applyNumberFormat="1" applyFill="1" applyBorder="1"/>
    <xf numFmtId="1" fontId="0" fillId="0" borderId="0" xfId="0" applyNumberFormat="1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2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220981</xdr:colOff>
      <xdr:row>1</xdr:row>
      <xdr:rowOff>13144</xdr:rowOff>
    </xdr:from>
    <xdr:to>
      <xdr:col>16</xdr:col>
      <xdr:colOff>419101</xdr:colOff>
      <xdr:row>31</xdr:row>
      <xdr:rowOff>2097</xdr:rowOff>
    </xdr:to>
    <xdr:grpSp>
      <xdr:nvGrpSpPr>
        <xdr:cNvPr id="2" name="Groupe 1"/>
        <xdr:cNvGrpSpPr/>
      </xdr:nvGrpSpPr>
      <xdr:grpSpPr>
        <a:xfrm>
          <a:off x="7010401" y="196024"/>
          <a:ext cx="5745480" cy="5566793"/>
          <a:chOff x="5387327" y="205740"/>
          <a:chExt cx="6370304" cy="6172182"/>
        </a:xfrm>
      </xdr:grpSpPr>
      <xdr:sp macro="" textlink="">
        <xdr:nvSpPr>
          <xdr:cNvPr id="31" name="Arc 30"/>
          <xdr:cNvSpPr/>
        </xdr:nvSpPr>
        <xdr:spPr>
          <a:xfrm>
            <a:off x="5387327" y="549914"/>
            <a:ext cx="5806426" cy="5828008"/>
          </a:xfrm>
          <a:prstGeom prst="arc">
            <a:avLst>
              <a:gd name="adj1" fmla="val 13443649"/>
              <a:gd name="adj2" fmla="val 1971612"/>
            </a:avLst>
          </a:prstGeom>
          <a:ln w="76200">
            <a:solidFill>
              <a:schemeClr val="accent5">
                <a:lumMod val="20000"/>
                <a:lumOff val="8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0" name="Arc 29"/>
          <xdr:cNvSpPr/>
        </xdr:nvSpPr>
        <xdr:spPr>
          <a:xfrm>
            <a:off x="5471146" y="626396"/>
            <a:ext cx="5654026" cy="5675042"/>
          </a:xfrm>
          <a:prstGeom prst="arc">
            <a:avLst>
              <a:gd name="adj1" fmla="val 13443649"/>
              <a:gd name="adj2" fmla="val 1971612"/>
            </a:avLst>
          </a:prstGeom>
          <a:ln w="76200">
            <a:solidFill>
              <a:schemeClr val="accent5">
                <a:lumMod val="20000"/>
                <a:lumOff val="8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" name="Arc 4"/>
          <xdr:cNvSpPr/>
        </xdr:nvSpPr>
        <xdr:spPr>
          <a:xfrm>
            <a:off x="5501627" y="664638"/>
            <a:ext cx="5577826" cy="5598558"/>
          </a:xfrm>
          <a:prstGeom prst="arc">
            <a:avLst>
              <a:gd name="adj1" fmla="val 13443649"/>
              <a:gd name="adj2" fmla="val 197161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7" name="Connecteur droit avec flèche 6"/>
          <xdr:cNvCxnSpPr/>
        </xdr:nvCxnSpPr>
        <xdr:spPr>
          <a:xfrm flipV="1">
            <a:off x="8290539" y="205740"/>
            <a:ext cx="0" cy="3946525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Connecteur droit avec flèche 7"/>
          <xdr:cNvCxnSpPr/>
        </xdr:nvCxnSpPr>
        <xdr:spPr>
          <a:xfrm>
            <a:off x="6675104" y="3448621"/>
            <a:ext cx="5082527" cy="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Ellipse 9"/>
          <xdr:cNvSpPr/>
        </xdr:nvSpPr>
        <xdr:spPr>
          <a:xfrm>
            <a:off x="10157434" y="3035613"/>
            <a:ext cx="807718" cy="810720"/>
          </a:xfrm>
          <a:prstGeom prst="ellipse">
            <a:avLst/>
          </a:prstGeom>
          <a:noFill/>
          <a:ln w="9525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1" name="Connecteur droit avec flèche 10"/>
          <xdr:cNvCxnSpPr/>
        </xdr:nvCxnSpPr>
        <xdr:spPr>
          <a:xfrm flipV="1">
            <a:off x="7848581" y="901736"/>
            <a:ext cx="2545074" cy="3089915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Ellipse 13"/>
          <xdr:cNvSpPr/>
        </xdr:nvSpPr>
        <xdr:spPr>
          <a:xfrm>
            <a:off x="9326857" y="1291799"/>
            <a:ext cx="807718" cy="810720"/>
          </a:xfrm>
          <a:prstGeom prst="ellipse">
            <a:avLst/>
          </a:prstGeom>
          <a:noFill/>
          <a:ln w="9525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5" name="Arc 14"/>
          <xdr:cNvSpPr/>
        </xdr:nvSpPr>
        <xdr:spPr>
          <a:xfrm>
            <a:off x="5547346" y="718177"/>
            <a:ext cx="5471146" cy="5491482"/>
          </a:xfrm>
          <a:prstGeom prst="arc">
            <a:avLst>
              <a:gd name="adj1" fmla="val 18590602"/>
              <a:gd name="adj2" fmla="val 197161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8" name="Arc 17"/>
          <xdr:cNvSpPr/>
        </xdr:nvSpPr>
        <xdr:spPr>
          <a:xfrm>
            <a:off x="5798806" y="962922"/>
            <a:ext cx="4983468" cy="5001991"/>
          </a:xfrm>
          <a:prstGeom prst="arc">
            <a:avLst>
              <a:gd name="adj1" fmla="val 19114492"/>
              <a:gd name="adj2" fmla="val 20984264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9" name="Arc 18"/>
          <xdr:cNvSpPr/>
        </xdr:nvSpPr>
        <xdr:spPr>
          <a:xfrm>
            <a:off x="5852146" y="1016461"/>
            <a:ext cx="4876788" cy="4894914"/>
          </a:xfrm>
          <a:prstGeom prst="arc">
            <a:avLst>
              <a:gd name="adj1" fmla="val 19085602"/>
              <a:gd name="adj2" fmla="val 2101387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1" name="Arc 20"/>
          <xdr:cNvSpPr/>
        </xdr:nvSpPr>
        <xdr:spPr>
          <a:xfrm>
            <a:off x="5989305" y="1154131"/>
            <a:ext cx="4602469" cy="4619576"/>
          </a:xfrm>
          <a:prstGeom prst="arc">
            <a:avLst>
              <a:gd name="adj1" fmla="val 17204976"/>
              <a:gd name="adj2" fmla="val 1252132"/>
            </a:avLst>
          </a:prstGeom>
          <a:ln>
            <a:solidFill>
              <a:schemeClr val="bg1">
                <a:lumMod val="6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2" name="Arc 21"/>
          <xdr:cNvSpPr/>
        </xdr:nvSpPr>
        <xdr:spPr>
          <a:xfrm>
            <a:off x="5600686" y="771715"/>
            <a:ext cx="5364467" cy="5384405"/>
          </a:xfrm>
          <a:prstGeom prst="arc">
            <a:avLst>
              <a:gd name="adj1" fmla="val 21522865"/>
              <a:gd name="adj2" fmla="val 197161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3" name="Arc 22"/>
          <xdr:cNvSpPr/>
        </xdr:nvSpPr>
        <xdr:spPr>
          <a:xfrm>
            <a:off x="5600686" y="771715"/>
            <a:ext cx="5364467" cy="5384405"/>
          </a:xfrm>
          <a:prstGeom prst="arc">
            <a:avLst>
              <a:gd name="adj1" fmla="val 17237639"/>
              <a:gd name="adj2" fmla="val 18585871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4" name="Arc 23"/>
          <xdr:cNvSpPr/>
        </xdr:nvSpPr>
        <xdr:spPr>
          <a:xfrm>
            <a:off x="9311617" y="1253558"/>
            <a:ext cx="868678" cy="871907"/>
          </a:xfrm>
          <a:prstGeom prst="arc">
            <a:avLst>
              <a:gd name="adj1" fmla="val 18603647"/>
              <a:gd name="adj2" fmla="val 936140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5" name="Arc 24"/>
          <xdr:cNvSpPr/>
        </xdr:nvSpPr>
        <xdr:spPr>
          <a:xfrm>
            <a:off x="10142195" y="2982075"/>
            <a:ext cx="868678" cy="871907"/>
          </a:xfrm>
          <a:prstGeom prst="arc">
            <a:avLst>
              <a:gd name="adj1" fmla="val 17510304"/>
              <a:gd name="adj2" fmla="val 138309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6" name="Arc 25"/>
          <xdr:cNvSpPr/>
        </xdr:nvSpPr>
        <xdr:spPr>
          <a:xfrm>
            <a:off x="6934182" y="2102519"/>
            <a:ext cx="2712713" cy="2722795"/>
          </a:xfrm>
          <a:prstGeom prst="arc">
            <a:avLst>
              <a:gd name="adj1" fmla="val 18573975"/>
              <a:gd name="adj2" fmla="val 21492346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7" name="Connecteur droit avec flèche 16"/>
          <xdr:cNvCxnSpPr/>
        </xdr:nvCxnSpPr>
        <xdr:spPr>
          <a:xfrm flipV="1">
            <a:off x="8298160" y="2729680"/>
            <a:ext cx="2689853" cy="718941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Connecteur droit avec flèche 19"/>
          <xdr:cNvCxnSpPr/>
        </xdr:nvCxnSpPr>
        <xdr:spPr>
          <a:xfrm flipV="1">
            <a:off x="10294595" y="2400804"/>
            <a:ext cx="266699" cy="125106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Connecteur droit avec flèche 26"/>
          <xdr:cNvCxnSpPr/>
        </xdr:nvCxnSpPr>
        <xdr:spPr>
          <a:xfrm flipH="1">
            <a:off x="10767033" y="2079575"/>
            <a:ext cx="494965" cy="232182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Connecteur droit avec flèche 27"/>
          <xdr:cNvCxnSpPr/>
        </xdr:nvCxnSpPr>
        <xdr:spPr>
          <a:xfrm flipH="1">
            <a:off x="10500334" y="2255486"/>
            <a:ext cx="358139" cy="170996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Connecteur droit avec flèche 31"/>
          <xdr:cNvCxnSpPr>
            <a:endCxn id="10" idx="3"/>
          </xdr:cNvCxnSpPr>
        </xdr:nvCxnSpPr>
        <xdr:spPr>
          <a:xfrm flipH="1">
            <a:off x="10275723" y="3440972"/>
            <a:ext cx="308431" cy="28663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ZoneTexte 15"/>
          <xdr:cNvSpPr txBox="1"/>
        </xdr:nvSpPr>
        <xdr:spPr>
          <a:xfrm>
            <a:off x="8077180" y="3280359"/>
            <a:ext cx="220980" cy="1759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O</a:t>
            </a:r>
          </a:p>
        </xdr:txBody>
      </xdr:sp>
      <xdr:sp macro="" textlink="">
        <xdr:nvSpPr>
          <xdr:cNvPr id="33" name="ZoneTexte 32"/>
          <xdr:cNvSpPr txBox="1"/>
        </xdr:nvSpPr>
        <xdr:spPr>
          <a:xfrm>
            <a:off x="9837396" y="2844405"/>
            <a:ext cx="220980" cy="1759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Ra</a:t>
            </a:r>
          </a:p>
        </xdr:txBody>
      </xdr:sp>
      <xdr:sp macro="" textlink="">
        <xdr:nvSpPr>
          <xdr:cNvPr id="34" name="ZoneTexte 33"/>
          <xdr:cNvSpPr txBox="1"/>
        </xdr:nvSpPr>
        <xdr:spPr>
          <a:xfrm>
            <a:off x="9509737" y="2737328"/>
            <a:ext cx="220980" cy="1759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δ</a:t>
            </a:r>
            <a:endParaRPr lang="fr-FR" sz="1100"/>
          </a:p>
        </xdr:txBody>
      </xdr:sp>
      <xdr:sp macro="" textlink="">
        <xdr:nvSpPr>
          <xdr:cNvPr id="35" name="ZoneTexte 34"/>
          <xdr:cNvSpPr txBox="1"/>
        </xdr:nvSpPr>
        <xdr:spPr>
          <a:xfrm>
            <a:off x="10980392" y="1972499"/>
            <a:ext cx="220980" cy="1759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Dt</a:t>
            </a:r>
          </a:p>
        </xdr:txBody>
      </xdr:sp>
      <xdr:sp macro="" textlink="">
        <xdr:nvSpPr>
          <xdr:cNvPr id="37" name="ZoneTexte 36"/>
          <xdr:cNvSpPr txBox="1"/>
        </xdr:nvSpPr>
        <xdr:spPr>
          <a:xfrm>
            <a:off x="10248874" y="3433324"/>
            <a:ext cx="220980" cy="1759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Rg</a:t>
            </a:r>
          </a:p>
        </xdr:txBody>
      </xdr:sp>
      <xdr:cxnSp macro="">
        <xdr:nvCxnSpPr>
          <xdr:cNvPr id="38" name="Connecteur droit avec flèche 37"/>
          <xdr:cNvCxnSpPr/>
        </xdr:nvCxnSpPr>
        <xdr:spPr>
          <a:xfrm flipV="1">
            <a:off x="10446995" y="1980149"/>
            <a:ext cx="160019" cy="91778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Connecteur droit avec flèche 40"/>
          <xdr:cNvCxnSpPr/>
        </xdr:nvCxnSpPr>
        <xdr:spPr>
          <a:xfrm flipH="1">
            <a:off x="10637494" y="1697160"/>
            <a:ext cx="403859" cy="270424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" name="ZoneTexte 45"/>
          <xdr:cNvSpPr txBox="1"/>
        </xdr:nvSpPr>
        <xdr:spPr>
          <a:xfrm>
            <a:off x="10736554" y="1643622"/>
            <a:ext cx="220980" cy="1759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Ep</a:t>
            </a:r>
          </a:p>
        </xdr:txBody>
      </xdr:sp>
      <xdr:sp macro="" textlink="">
        <xdr:nvSpPr>
          <xdr:cNvPr id="48" name="Arc 47"/>
          <xdr:cNvSpPr/>
        </xdr:nvSpPr>
        <xdr:spPr>
          <a:xfrm>
            <a:off x="5486387" y="725825"/>
            <a:ext cx="5577826" cy="5598557"/>
          </a:xfrm>
          <a:prstGeom prst="arc">
            <a:avLst>
              <a:gd name="adj1" fmla="val 17245917"/>
              <a:gd name="adj2" fmla="val 18550824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49" name="Arc 48"/>
          <xdr:cNvSpPr/>
        </xdr:nvSpPr>
        <xdr:spPr>
          <a:xfrm>
            <a:off x="5547346" y="718177"/>
            <a:ext cx="5471147" cy="5491481"/>
          </a:xfrm>
          <a:prstGeom prst="arc">
            <a:avLst>
              <a:gd name="adj1" fmla="val 18609127"/>
              <a:gd name="adj2" fmla="val 38313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3" name="ZoneTexte 52"/>
          <xdr:cNvSpPr txBox="1"/>
        </xdr:nvSpPr>
        <xdr:spPr>
          <a:xfrm>
            <a:off x="10591774" y="3272710"/>
            <a:ext cx="220980" cy="1759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P</a:t>
            </a:r>
          </a:p>
        </xdr:txBody>
      </xdr:sp>
      <xdr:cxnSp macro="">
        <xdr:nvCxnSpPr>
          <xdr:cNvPr id="54" name="Connecteur droit avec flèche 53"/>
          <xdr:cNvCxnSpPr/>
        </xdr:nvCxnSpPr>
        <xdr:spPr>
          <a:xfrm flipH="1">
            <a:off x="11041353" y="2469638"/>
            <a:ext cx="228600" cy="255127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5" name="ZoneTexte 54"/>
          <xdr:cNvSpPr txBox="1"/>
        </xdr:nvSpPr>
        <xdr:spPr>
          <a:xfrm>
            <a:off x="11254712" y="2286078"/>
            <a:ext cx="426719" cy="19120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Appui</a:t>
            </a:r>
          </a:p>
        </xdr:txBody>
      </xdr:sp>
      <xdr:cxnSp macro="">
        <xdr:nvCxnSpPr>
          <xdr:cNvPr id="57" name="Connecteur droit avec flèche 56"/>
          <xdr:cNvCxnSpPr/>
        </xdr:nvCxnSpPr>
        <xdr:spPr>
          <a:xfrm flipV="1">
            <a:off x="8260059" y="2928535"/>
            <a:ext cx="2987033" cy="535381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Arc 61"/>
          <xdr:cNvSpPr/>
        </xdr:nvSpPr>
        <xdr:spPr>
          <a:xfrm>
            <a:off x="7330423" y="2500230"/>
            <a:ext cx="1920235" cy="1927372"/>
          </a:xfrm>
          <a:prstGeom prst="arc">
            <a:avLst>
              <a:gd name="adj1" fmla="val 20957232"/>
              <a:gd name="adj2" fmla="val 21492346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3" name="ZoneTexte 62"/>
          <xdr:cNvSpPr txBox="1"/>
        </xdr:nvSpPr>
        <xdr:spPr>
          <a:xfrm>
            <a:off x="9235416" y="3265061"/>
            <a:ext cx="220980" cy="1759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β</a:t>
            </a:r>
            <a:endParaRPr lang="fr-FR" sz="1100"/>
          </a:p>
        </xdr:txBody>
      </xdr:sp>
      <xdr:sp macro="" textlink="">
        <xdr:nvSpPr>
          <xdr:cNvPr id="44" name="ZoneTexte 43"/>
          <xdr:cNvSpPr txBox="1"/>
        </xdr:nvSpPr>
        <xdr:spPr>
          <a:xfrm>
            <a:off x="11064220" y="3371769"/>
            <a:ext cx="220980" cy="1759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</a:t>
            </a:r>
          </a:p>
        </xdr:txBody>
      </xdr:sp>
      <xdr:sp macro="" textlink="">
        <xdr:nvSpPr>
          <xdr:cNvPr id="59" name="Ellipse 58"/>
          <xdr:cNvSpPr>
            <a:spLocks noChangeAspect="1"/>
          </xdr:cNvSpPr>
        </xdr:nvSpPr>
        <xdr:spPr>
          <a:xfrm>
            <a:off x="10957540" y="2956549"/>
            <a:ext cx="36000" cy="36000"/>
          </a:xfrm>
          <a:prstGeom prst="ellipse">
            <a:avLst/>
          </a:prstGeom>
          <a:solidFill>
            <a:srgbClr val="FF0000"/>
          </a:solidFill>
          <a:ln w="31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0" name="Ellipse 59"/>
          <xdr:cNvSpPr>
            <a:spLocks noChangeAspect="1"/>
          </xdr:cNvSpPr>
        </xdr:nvSpPr>
        <xdr:spPr>
          <a:xfrm>
            <a:off x="10736547" y="2987031"/>
            <a:ext cx="36000" cy="36000"/>
          </a:xfrm>
          <a:prstGeom prst="ellipse">
            <a:avLst/>
          </a:prstGeom>
          <a:solidFill>
            <a:srgbClr val="FF0000"/>
          </a:solidFill>
          <a:ln w="31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1" name="Ellipse 60"/>
          <xdr:cNvSpPr>
            <a:spLocks noChangeAspect="1"/>
          </xdr:cNvSpPr>
        </xdr:nvSpPr>
        <xdr:spPr>
          <a:xfrm>
            <a:off x="10995660" y="3436620"/>
            <a:ext cx="36000" cy="36000"/>
          </a:xfrm>
          <a:prstGeom prst="ellipse">
            <a:avLst/>
          </a:prstGeom>
          <a:solidFill>
            <a:srgbClr val="FF0000"/>
          </a:solidFill>
          <a:ln w="31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167640</xdr:colOff>
      <xdr:row>0</xdr:row>
      <xdr:rowOff>160020</xdr:rowOff>
    </xdr:from>
    <xdr:to>
      <xdr:col>9</xdr:col>
      <xdr:colOff>125856</xdr:colOff>
      <xdr:row>55</xdr:row>
      <xdr:rowOff>160020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" y="160020"/>
          <a:ext cx="7090536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122"/>
  <sheetViews>
    <sheetView showGridLines="0" tabSelected="1" topLeftCell="A13" workbookViewId="0">
      <selection activeCell="E34" sqref="E34"/>
    </sheetView>
  </sheetViews>
  <sheetFormatPr baseColWidth="10" defaultRowHeight="14.4" x14ac:dyDescent="0.3"/>
  <cols>
    <col min="1" max="1" width="6.5546875" customWidth="1"/>
    <col min="8" max="8" width="11.5546875" style="25"/>
  </cols>
  <sheetData>
    <row r="2" spans="2:20" ht="18" x14ac:dyDescent="0.35">
      <c r="B2" s="3" t="s">
        <v>29</v>
      </c>
    </row>
    <row r="3" spans="2:20" x14ac:dyDescent="0.3">
      <c r="B3" s="1"/>
      <c r="C3" s="1"/>
      <c r="D3" s="1"/>
      <c r="E3" s="1"/>
    </row>
    <row r="4" spans="2:20" x14ac:dyDescent="0.3">
      <c r="B4" s="2" t="s">
        <v>13</v>
      </c>
      <c r="C4" s="1"/>
      <c r="D4" s="1"/>
      <c r="E4" s="1"/>
      <c r="H4" s="25" t="s">
        <v>43</v>
      </c>
      <c r="R4" s="57" t="s">
        <v>41</v>
      </c>
      <c r="S4" s="57"/>
      <c r="T4" s="57"/>
    </row>
    <row r="5" spans="2:20" x14ac:dyDescent="0.3">
      <c r="B5" s="1"/>
      <c r="C5" s="1"/>
      <c r="D5" s="1"/>
      <c r="E5" s="1"/>
    </row>
    <row r="6" spans="2:20" x14ac:dyDescent="0.3">
      <c r="B6" s="4" t="s">
        <v>28</v>
      </c>
      <c r="C6" s="4" t="s">
        <v>2</v>
      </c>
      <c r="D6" s="4" t="s">
        <v>4</v>
      </c>
      <c r="E6" s="4" t="s">
        <v>6</v>
      </c>
      <c r="F6" s="4" t="s">
        <v>8</v>
      </c>
      <c r="G6" s="4" t="s">
        <v>10</v>
      </c>
      <c r="R6" s="4" t="s">
        <v>15</v>
      </c>
      <c r="S6" s="4" t="s">
        <v>16</v>
      </c>
      <c r="T6" s="4" t="s">
        <v>10</v>
      </c>
    </row>
    <row r="7" spans="2:20" x14ac:dyDescent="0.3">
      <c r="B7" s="5" t="s">
        <v>0</v>
      </c>
      <c r="C7" s="5" t="s">
        <v>3</v>
      </c>
      <c r="D7" s="5" t="s">
        <v>5</v>
      </c>
      <c r="E7" s="5" t="s">
        <v>7</v>
      </c>
      <c r="F7" s="5" t="s">
        <v>9</v>
      </c>
      <c r="G7" s="6" t="s">
        <v>11</v>
      </c>
      <c r="R7" s="5" t="s">
        <v>14</v>
      </c>
      <c r="S7" s="5" t="s">
        <v>17</v>
      </c>
      <c r="T7" s="6" t="s">
        <v>11</v>
      </c>
    </row>
    <row r="8" spans="2:20" x14ac:dyDescent="0.3">
      <c r="B8" s="5" t="s">
        <v>1</v>
      </c>
      <c r="C8" s="5" t="s">
        <v>1</v>
      </c>
      <c r="D8" s="5" t="s">
        <v>1</v>
      </c>
      <c r="E8" s="5" t="s">
        <v>1</v>
      </c>
      <c r="F8" s="5" t="s">
        <v>1</v>
      </c>
      <c r="G8" s="5" t="s">
        <v>12</v>
      </c>
      <c r="R8" s="5" t="s">
        <v>1</v>
      </c>
      <c r="S8" s="5" t="s">
        <v>1</v>
      </c>
      <c r="T8" s="5" t="s">
        <v>18</v>
      </c>
    </row>
    <row r="9" spans="2:20" x14ac:dyDescent="0.3">
      <c r="B9" s="7">
        <v>20</v>
      </c>
      <c r="C9" s="7">
        <v>2</v>
      </c>
      <c r="D9" s="7">
        <v>91</v>
      </c>
      <c r="E9" s="7">
        <v>34</v>
      </c>
      <c r="F9" s="7">
        <v>130</v>
      </c>
      <c r="G9" s="7">
        <v>120</v>
      </c>
      <c r="R9" s="9">
        <f>Ra-Ep</f>
        <v>128</v>
      </c>
      <c r="S9" s="9">
        <f>Rg+Ep</f>
        <v>36</v>
      </c>
      <c r="T9" s="10">
        <f>RADIANS(δdeg)</f>
        <v>2.0943951023931953</v>
      </c>
    </row>
    <row r="10" spans="2:20" ht="14.4" customHeight="1" x14ac:dyDescent="0.3">
      <c r="B10" s="1"/>
      <c r="C10" s="63" t="str">
        <f>IF(OP+Rg+2*Ep&gt;Ra,"Impossible. Il faut que OP + Rg + 2.Ep &lt;= Ra","")</f>
        <v/>
      </c>
      <c r="D10" s="64"/>
      <c r="E10" s="64"/>
      <c r="F10" s="65"/>
      <c r="R10" s="1"/>
      <c r="S10" s="1"/>
      <c r="T10" s="1"/>
    </row>
    <row r="11" spans="2:20" x14ac:dyDescent="0.3">
      <c r="B11" s="1"/>
      <c r="C11" s="1"/>
      <c r="D11" s="29"/>
      <c r="E11" s="29"/>
      <c r="F11" s="29"/>
      <c r="T11" s="1"/>
    </row>
    <row r="12" spans="2:20" x14ac:dyDescent="0.3">
      <c r="B12" s="66" t="s">
        <v>44</v>
      </c>
      <c r="C12" s="66"/>
      <c r="D12" s="66"/>
      <c r="E12" s="66"/>
      <c r="F12" s="66"/>
      <c r="G12" s="66"/>
      <c r="R12" s="58" t="s">
        <v>19</v>
      </c>
      <c r="S12" s="59"/>
    </row>
    <row r="13" spans="2:20" x14ac:dyDescent="0.3">
      <c r="B13" s="1"/>
      <c r="C13" s="1"/>
      <c r="D13" s="1"/>
      <c r="E13" s="1"/>
      <c r="K13" s="24" t="s">
        <v>42</v>
      </c>
      <c r="R13" s="60" t="s">
        <v>20</v>
      </c>
      <c r="S13" s="61"/>
    </row>
    <row r="14" spans="2:20" x14ac:dyDescent="0.3">
      <c r="B14" s="33"/>
      <c r="C14" s="13"/>
      <c r="D14" s="13"/>
      <c r="E14" s="13"/>
      <c r="F14" s="67" t="s">
        <v>49</v>
      </c>
      <c r="G14" s="68"/>
      <c r="H14" s="68"/>
      <c r="I14" s="69"/>
      <c r="R14" s="5" t="s">
        <v>18</v>
      </c>
      <c r="S14" s="5" t="s">
        <v>12</v>
      </c>
    </row>
    <row r="15" spans="2:20" x14ac:dyDescent="0.3">
      <c r="B15" s="30" t="s">
        <v>25</v>
      </c>
      <c r="C15" s="1" t="s">
        <v>24</v>
      </c>
      <c r="D15" s="1" t="s">
        <v>26</v>
      </c>
      <c r="E15" s="1" t="s">
        <v>31</v>
      </c>
      <c r="F15" s="30" t="s">
        <v>50</v>
      </c>
      <c r="G15" s="27" t="s">
        <v>48</v>
      </c>
      <c r="H15" s="27" t="s">
        <v>51</v>
      </c>
      <c r="I15" s="48" t="s">
        <v>47</v>
      </c>
      <c r="J15" s="25"/>
      <c r="R15" s="10">
        <f>ACOS(((Re-Dt)^2+OP^2-R_^2)/(2*OP*(Re-Dt)))</f>
        <v>0.32147998851611659</v>
      </c>
      <c r="S15" s="11">
        <f>DEGREES(β)</f>
        <v>18.419446539887652</v>
      </c>
    </row>
    <row r="16" spans="2:20" x14ac:dyDescent="0.3">
      <c r="B16" s="45" t="s">
        <v>21</v>
      </c>
      <c r="C16" s="1" t="s">
        <v>22</v>
      </c>
      <c r="D16" s="1" t="s">
        <v>23</v>
      </c>
      <c r="E16" s="1" t="s">
        <v>32</v>
      </c>
      <c r="F16" s="30" t="s">
        <v>33</v>
      </c>
      <c r="G16" s="27" t="s">
        <v>45</v>
      </c>
      <c r="H16" s="27" t="s">
        <v>33</v>
      </c>
      <c r="I16" s="48" t="s">
        <v>33</v>
      </c>
    </row>
    <row r="17" spans="1:16" ht="16.2" x14ac:dyDescent="0.3">
      <c r="B17" s="33" t="s">
        <v>18</v>
      </c>
      <c r="C17" s="13" t="s">
        <v>1</v>
      </c>
      <c r="D17" s="13" t="s">
        <v>27</v>
      </c>
      <c r="E17" s="13" t="s">
        <v>1</v>
      </c>
      <c r="F17" s="33" t="s">
        <v>30</v>
      </c>
      <c r="G17" s="31" t="s">
        <v>46</v>
      </c>
      <c r="H17" s="13" t="s">
        <v>30</v>
      </c>
      <c r="I17" s="49" t="s">
        <v>30</v>
      </c>
    </row>
    <row r="18" spans="1:16" x14ac:dyDescent="0.3">
      <c r="B18" s="46">
        <v>0</v>
      </c>
      <c r="C18" s="8">
        <f t="shared" ref="C18:C49" si="0">Re-(OP*COS(θ)+SQRT(R_^2-OP^2*SIN(θ)^2))</f>
        <v>1</v>
      </c>
      <c r="D18" s="12">
        <f t="shared" ref="D18:D49" si="1">PI()*H/2*(Dt-H/2)</f>
        <v>30.630528372500482</v>
      </c>
      <c r="E18" s="12">
        <f t="shared" ref="E18:E49" si="2">(OP*COS(θ)+SQRT(R_^2-OP^2*SIN(θ)^2)+Re   )/2</f>
        <v>127.5</v>
      </c>
      <c r="F18" s="34"/>
      <c r="G18" s="32">
        <f t="shared" ref="G18:G49" si="3">Rm*As</f>
        <v>3905.3923674938114</v>
      </c>
      <c r="H18" s="35"/>
      <c r="I18" s="50"/>
      <c r="J18" s="12"/>
    </row>
    <row r="19" spans="1:16" x14ac:dyDescent="0.3">
      <c r="A19" s="14"/>
      <c r="B19" s="46">
        <f>B18+($B$118-$B$18)/100</f>
        <v>3.2147998851611657E-3</v>
      </c>
      <c r="C19" s="8">
        <f t="shared" si="0"/>
        <v>1.0016589162626701</v>
      </c>
      <c r="D19" s="12">
        <f t="shared" si="1"/>
        <v>30.680036782947639</v>
      </c>
      <c r="E19" s="12">
        <f t="shared" si="2"/>
        <v>127.49917054186866</v>
      </c>
      <c r="F19" s="36">
        <f t="shared" ref="F19:F50" si="4">(D19+D18)/2*Rm*(B19-B18)</f>
        <v>12.565119617486809</v>
      </c>
      <c r="G19" s="32">
        <f t="shared" si="3"/>
        <v>3911.6792420198444</v>
      </c>
      <c r="H19" s="37">
        <f t="shared" ref="H19:H50" si="5">(B19-B18)*(G19+G18)/2</f>
        <v>12.565160456280555</v>
      </c>
      <c r="I19" s="51">
        <f t="shared" ref="I19:I50" si="6">(B20-B18)/6*(G18+4*G19+G20)</f>
        <v>25.164002650249422</v>
      </c>
      <c r="J19" s="12"/>
      <c r="K19" s="12"/>
    </row>
    <row r="20" spans="1:16" x14ac:dyDescent="0.3">
      <c r="A20" s="14"/>
      <c r="B20" s="46">
        <f t="shared" ref="B20:B83" si="7">B19+($B$118-$B$18)/100</f>
        <v>6.4295997703223313E-3</v>
      </c>
      <c r="C20" s="8">
        <f t="shared" si="0"/>
        <v>1.0066358465689262</v>
      </c>
      <c r="D20" s="12">
        <f t="shared" si="1"/>
        <v>30.828541492813951</v>
      </c>
      <c r="E20" s="12">
        <f t="shared" si="2"/>
        <v>127.49668207671553</v>
      </c>
      <c r="F20" s="36">
        <f t="shared" si="4"/>
        <v>12.605454822179462</v>
      </c>
      <c r="G20" s="32">
        <f t="shared" si="3"/>
        <v>3930.5367535981336</v>
      </c>
      <c r="H20" s="37">
        <f t="shared" si="5"/>
        <v>12.605577541060867</v>
      </c>
      <c r="I20" s="51">
        <f t="shared" si="6"/>
        <v>25.285238897127371</v>
      </c>
      <c r="J20" s="12"/>
      <c r="K20" s="12"/>
    </row>
    <row r="21" spans="1:16" x14ac:dyDescent="0.3">
      <c r="A21" s="14"/>
      <c r="B21" s="46">
        <f t="shared" si="7"/>
        <v>9.644399655483497E-3</v>
      </c>
      <c r="C21" s="8">
        <f t="shared" si="0"/>
        <v>1.0149313356602931</v>
      </c>
      <c r="D21" s="12">
        <f t="shared" si="1"/>
        <v>31.07598092905339</v>
      </c>
      <c r="E21" s="12">
        <f t="shared" si="2"/>
        <v>127.49253433216985</v>
      </c>
      <c r="F21" s="36">
        <f t="shared" si="4"/>
        <v>12.686186164054813</v>
      </c>
      <c r="G21" s="32">
        <f t="shared" si="3"/>
        <v>3961.955565503195</v>
      </c>
      <c r="H21" s="37">
        <f t="shared" si="5"/>
        <v>12.686391700541167</v>
      </c>
      <c r="I21" s="51">
        <f t="shared" si="6"/>
        <v>25.487232604949135</v>
      </c>
      <c r="J21" s="12"/>
      <c r="K21" s="12"/>
    </row>
    <row r="22" spans="1:16" x14ac:dyDescent="0.3">
      <c r="A22" s="14"/>
      <c r="B22" s="46">
        <f t="shared" si="7"/>
        <v>1.2859199540644663E-2</v>
      </c>
      <c r="C22" s="8">
        <f t="shared" si="0"/>
        <v>1.0265462920623207</v>
      </c>
      <c r="D22" s="12">
        <f t="shared" si="1"/>
        <v>31.422252441167863</v>
      </c>
      <c r="E22" s="12">
        <f t="shared" si="2"/>
        <v>127.48672685396883</v>
      </c>
      <c r="F22" s="36">
        <f t="shared" si="4"/>
        <v>12.807272817467865</v>
      </c>
      <c r="G22" s="32">
        <f t="shared" si="3"/>
        <v>4005.9201141036228</v>
      </c>
      <c r="H22" s="37">
        <f t="shared" si="5"/>
        <v>12.807562909889221</v>
      </c>
      <c r="I22" s="51">
        <f t="shared" si="6"/>
        <v>25.769883701892542</v>
      </c>
      <c r="J22" s="12"/>
      <c r="K22" s="12"/>
    </row>
    <row r="23" spans="1:16" x14ac:dyDescent="0.3">
      <c r="A23" s="14"/>
      <c r="B23" s="46">
        <f t="shared" si="7"/>
        <v>1.6073999425805827E-2</v>
      </c>
      <c r="C23" s="8">
        <f t="shared" si="0"/>
        <v>1.0414819890204683</v>
      </c>
      <c r="D23" s="12">
        <f t="shared" si="1"/>
        <v>31.867212258007839</v>
      </c>
      <c r="E23" s="12">
        <f t="shared" si="2"/>
        <v>127.47925900548977</v>
      </c>
      <c r="F23" s="36">
        <f t="shared" si="4"/>
        <v>12.968653933126784</v>
      </c>
      <c r="G23" s="32">
        <f t="shared" si="3"/>
        <v>4062.4086052214998</v>
      </c>
      <c r="H23" s="37">
        <f t="shared" si="5"/>
        <v>12.969031120164463</v>
      </c>
      <c r="I23" s="51">
        <f t="shared" si="6"/>
        <v>26.133052054639837</v>
      </c>
      <c r="J23" s="12"/>
      <c r="K23" s="12"/>
    </row>
    <row r="24" spans="1:16" x14ac:dyDescent="0.3">
      <c r="A24" s="14"/>
      <c r="B24" s="46">
        <f t="shared" si="7"/>
        <v>1.9288799310966991E-2</v>
      </c>
      <c r="C24" s="8">
        <f t="shared" si="0"/>
        <v>1.0597400658132869</v>
      </c>
      <c r="D24" s="12">
        <f t="shared" si="1"/>
        <v>32.410675427164087</v>
      </c>
      <c r="E24" s="12">
        <f t="shared" si="2"/>
        <v>127.47012996709336</v>
      </c>
      <c r="F24" s="36">
        <f t="shared" si="4"/>
        <v>13.170248624275505</v>
      </c>
      <c r="G24" s="32">
        <f t="shared" si="3"/>
        <v>4131.3930090218855</v>
      </c>
      <c r="H24" s="37">
        <f t="shared" si="5"/>
        <v>13.170716244251496</v>
      </c>
      <c r="I24" s="51">
        <f t="shared" si="6"/>
        <v>26.576557435504434</v>
      </c>
      <c r="J24" s="12"/>
      <c r="K24" s="12"/>
    </row>
    <row r="25" spans="1:16" x14ac:dyDescent="0.3">
      <c r="A25" s="14"/>
      <c r="B25" s="46">
        <f t="shared" si="7"/>
        <v>2.2503599196128155E-2</v>
      </c>
      <c r="C25" s="8">
        <f t="shared" si="0"/>
        <v>1.0813225294458562</v>
      </c>
      <c r="D25" s="12">
        <f t="shared" si="1"/>
        <v>33.052415736820812</v>
      </c>
      <c r="E25" s="12">
        <f t="shared" si="2"/>
        <v>127.45933873527707</v>
      </c>
      <c r="F25" s="36">
        <f t="shared" si="4"/>
        <v>13.411955948128846</v>
      </c>
      <c r="G25" s="32">
        <f t="shared" si="3"/>
        <v>4212.8390534186465</v>
      </c>
      <c r="H25" s="37">
        <f t="shared" si="5"/>
        <v>13.412518138045964</v>
      </c>
      <c r="I25" s="51">
        <f t="shared" si="6"/>
        <v>27.100179480012969</v>
      </c>
      <c r="J25" s="12"/>
      <c r="K25" s="12"/>
    </row>
    <row r="26" spans="1:16" x14ac:dyDescent="0.3">
      <c r="A26" s="14"/>
      <c r="B26" s="46">
        <f t="shared" si="7"/>
        <v>2.5718399081289318E-2</v>
      </c>
      <c r="C26" s="8">
        <f t="shared" si="0"/>
        <v>1.1062317567270554</v>
      </c>
      <c r="D26" s="12">
        <f t="shared" si="1"/>
        <v>33.792165619895364</v>
      </c>
      <c r="E26" s="12">
        <f t="shared" si="2"/>
        <v>127.44688412163647</v>
      </c>
      <c r="F26" s="36">
        <f t="shared" si="4"/>
        <v>13.693654882508271</v>
      </c>
      <c r="G26" s="32">
        <f t="shared" si="3"/>
        <v>4306.7062159779525</v>
      </c>
      <c r="H26" s="37">
        <f t="shared" si="5"/>
        <v>13.694316576840764</v>
      </c>
      <c r="I26" s="51">
        <f t="shared" si="6"/>
        <v>27.703657634825188</v>
      </c>
      <c r="J26" s="12"/>
      <c r="K26" s="12"/>
    </row>
    <row r="27" spans="1:16" ht="15" thickBot="1" x14ac:dyDescent="0.35">
      <c r="A27" s="14"/>
      <c r="B27" s="46">
        <f t="shared" si="7"/>
        <v>2.8933198966450482E-2</v>
      </c>
      <c r="C27" s="8">
        <f t="shared" si="0"/>
        <v>1.1344704967355028</v>
      </c>
      <c r="D27" s="12">
        <f t="shared" si="1"/>
        <v>34.629616040262107</v>
      </c>
      <c r="E27" s="12">
        <f t="shared" si="2"/>
        <v>127.43276475163225</v>
      </c>
      <c r="F27" s="36">
        <f t="shared" si="4"/>
        <v>14.01520429761395</v>
      </c>
      <c r="G27" s="32">
        <f t="shared" si="3"/>
        <v>4412.9477142980713</v>
      </c>
      <c r="H27" s="37">
        <f t="shared" si="5"/>
        <v>14.015971226848228</v>
      </c>
      <c r="I27" s="51">
        <f t="shared" si="6"/>
        <v>28.386691095851067</v>
      </c>
      <c r="J27" s="12"/>
      <c r="K27" s="12"/>
    </row>
    <row r="28" spans="1:16" x14ac:dyDescent="0.3">
      <c r="A28" s="14"/>
      <c r="B28" s="46">
        <f t="shared" si="7"/>
        <v>3.2147998851611646E-2</v>
      </c>
      <c r="C28" s="8">
        <f t="shared" si="0"/>
        <v>1.1660418736795322</v>
      </c>
      <c r="D28" s="12">
        <f t="shared" si="1"/>
        <v>35.56441636080821</v>
      </c>
      <c r="E28" s="12">
        <f t="shared" si="2"/>
        <v>127.41697906316023</v>
      </c>
      <c r="F28" s="36">
        <f t="shared" si="4"/>
        <v>14.376442922855716</v>
      </c>
      <c r="G28" s="32">
        <f t="shared" si="3"/>
        <v>4531.5104948386124</v>
      </c>
      <c r="H28" s="37">
        <f t="shared" si="5"/>
        <v>14.377321611780719</v>
      </c>
      <c r="I28" s="51">
        <f t="shared" si="6"/>
        <v>29.148938736395163</v>
      </c>
      <c r="J28" s="12"/>
      <c r="K28" s="42"/>
      <c r="L28" s="15"/>
      <c r="M28" s="15"/>
      <c r="N28" s="15"/>
      <c r="O28" s="15"/>
      <c r="P28" s="16"/>
    </row>
    <row r="29" spans="1:16" ht="15.6" x14ac:dyDescent="0.3">
      <c r="A29" s="14"/>
      <c r="B29" s="46">
        <f t="shared" si="7"/>
        <v>3.536279873677281E-2</v>
      </c>
      <c r="C29" s="8">
        <f t="shared" si="0"/>
        <v>1.2009493901578026</v>
      </c>
      <c r="D29" s="12">
        <f t="shared" si="1"/>
        <v>36.596174193037442</v>
      </c>
      <c r="E29" s="12">
        <f t="shared" si="2"/>
        <v>127.3995253049211</v>
      </c>
      <c r="F29" s="36">
        <f t="shared" si="4"/>
        <v>14.777189308651598</v>
      </c>
      <c r="G29" s="32">
        <f t="shared" si="3"/>
        <v>4662.3352201691741</v>
      </c>
      <c r="H29" s="37">
        <f t="shared" si="5"/>
        <v>14.778187074398245</v>
      </c>
      <c r="I29" s="51">
        <f t="shared" si="6"/>
        <v>29.990019025132177</v>
      </c>
      <c r="J29" s="12"/>
      <c r="K29" s="43"/>
      <c r="L29" s="70" t="s">
        <v>34</v>
      </c>
      <c r="M29" s="70"/>
      <c r="N29" s="70"/>
      <c r="O29" s="70"/>
      <c r="P29" s="40"/>
    </row>
    <row r="30" spans="1:16" x14ac:dyDescent="0.3">
      <c r="B30" s="46">
        <f t="shared" si="7"/>
        <v>3.8577598621933974E-2</v>
      </c>
      <c r="C30" s="8">
        <f t="shared" si="0"/>
        <v>1.2391969308277169</v>
      </c>
      <c r="D30" s="12">
        <f t="shared" si="1"/>
        <v>37.724455227886189</v>
      </c>
      <c r="E30" s="12">
        <f t="shared" si="2"/>
        <v>127.38040153458614</v>
      </c>
      <c r="F30" s="36">
        <f t="shared" si="4"/>
        <v>15.217241783088298</v>
      </c>
      <c r="G30" s="32">
        <f t="shared" si="3"/>
        <v>4805.3562546016601</v>
      </c>
      <c r="H30" s="37">
        <f t="shared" si="5"/>
        <v>15.218366732917305</v>
      </c>
      <c r="I30" s="51">
        <f t="shared" si="6"/>
        <v>30.909509933686198</v>
      </c>
      <c r="J30" s="12"/>
      <c r="K30" s="43"/>
      <c r="L30" s="17"/>
      <c r="M30" s="17"/>
      <c r="N30" s="17"/>
      <c r="O30" s="17"/>
      <c r="P30" s="18"/>
    </row>
    <row r="31" spans="1:16" x14ac:dyDescent="0.3">
      <c r="B31" s="46">
        <f t="shared" si="7"/>
        <v>4.1792398507095138E-2</v>
      </c>
      <c r="C31" s="8">
        <f t="shared" si="0"/>
        <v>1.2807887664900193</v>
      </c>
      <c r="D31" s="12">
        <f t="shared" si="1"/>
        <v>38.948783047379223</v>
      </c>
      <c r="E31" s="12">
        <f t="shared" si="2"/>
        <v>127.35960561675499</v>
      </c>
      <c r="F31" s="36">
        <f t="shared" si="4"/>
        <v>15.696378403322749</v>
      </c>
      <c r="G31" s="32">
        <f t="shared" si="3"/>
        <v>4960.5016481667708</v>
      </c>
      <c r="H31" s="37">
        <f t="shared" si="5"/>
        <v>15.6976394321601</v>
      </c>
      <c r="I31" s="51">
        <f t="shared" si="6"/>
        <v>31.906948833559351</v>
      </c>
      <c r="J31" s="12"/>
      <c r="K31" s="43"/>
      <c r="L31" s="17"/>
      <c r="M31" s="62" t="s">
        <v>36</v>
      </c>
      <c r="N31" s="62" t="s">
        <v>37</v>
      </c>
      <c r="O31" s="56" t="s">
        <v>39</v>
      </c>
      <c r="P31" s="19"/>
    </row>
    <row r="32" spans="1:16" ht="16.2" x14ac:dyDescent="0.3">
      <c r="B32" s="46">
        <f t="shared" si="7"/>
        <v>4.5007198392256302E-2</v>
      </c>
      <c r="C32" s="8">
        <f t="shared" si="0"/>
        <v>1.3257295585991216</v>
      </c>
      <c r="D32" s="12">
        <f t="shared" si="1"/>
        <v>40.268638916713883</v>
      </c>
      <c r="E32" s="12">
        <f t="shared" si="2"/>
        <v>127.33713522070045</v>
      </c>
      <c r="F32" s="36">
        <f t="shared" si="4"/>
        <v>16.214356901591525</v>
      </c>
      <c r="G32" s="32">
        <f t="shared" si="3"/>
        <v>5127.6931188911558</v>
      </c>
      <c r="H32" s="37">
        <f t="shared" si="5"/>
        <v>16.215763689310638</v>
      </c>
      <c r="I32" s="51">
        <f t="shared" si="6"/>
        <v>32.981832382126861</v>
      </c>
      <c r="J32" s="12"/>
      <c r="K32" s="43"/>
      <c r="L32" s="17"/>
      <c r="M32" s="62"/>
      <c r="N32" s="62"/>
      <c r="O32" s="26" t="s">
        <v>30</v>
      </c>
      <c r="P32" s="19"/>
    </row>
    <row r="33" spans="1:16" x14ac:dyDescent="0.3">
      <c r="B33" s="46">
        <f t="shared" si="7"/>
        <v>4.8221998277417466E-2</v>
      </c>
      <c r="C33" s="8">
        <f t="shared" si="0"/>
        <v>1.3740243642091912</v>
      </c>
      <c r="D33" s="12">
        <f t="shared" si="1"/>
        <v>41.683461556298518</v>
      </c>
      <c r="E33" s="12">
        <f t="shared" si="2"/>
        <v>127.3129878178954</v>
      </c>
      <c r="F33" s="36">
        <f t="shared" si="4"/>
        <v>16.770914625677044</v>
      </c>
      <c r="G33" s="32">
        <f t="shared" si="3"/>
        <v>5306.8460333247449</v>
      </c>
      <c r="H33" s="37">
        <f t="shared" si="5"/>
        <v>16.772477634126673</v>
      </c>
      <c r="I33" s="51">
        <f t="shared" si="6"/>
        <v>34.133616397377793</v>
      </c>
      <c r="J33" s="12"/>
      <c r="K33" s="43"/>
      <c r="L33" s="17"/>
      <c r="M33" s="20" t="s">
        <v>35</v>
      </c>
      <c r="N33" s="20" t="s">
        <v>38</v>
      </c>
      <c r="O33" s="20" t="s">
        <v>40</v>
      </c>
      <c r="P33" s="19"/>
    </row>
    <row r="34" spans="1:16" x14ac:dyDescent="0.3">
      <c r="B34" s="46">
        <f t="shared" si="7"/>
        <v>5.143679816257863E-2</v>
      </c>
      <c r="C34" s="8">
        <f t="shared" si="0"/>
        <v>1.4256786413675684</v>
      </c>
      <c r="D34" s="12">
        <f t="shared" si="1"/>
        <v>43.192646893236486</v>
      </c>
      <c r="E34" s="12">
        <f t="shared" si="2"/>
        <v>127.28716067931622</v>
      </c>
      <c r="F34" s="36">
        <f t="shared" si="4"/>
        <v>17.365768473662971</v>
      </c>
      <c r="G34" s="32">
        <f t="shared" si="3"/>
        <v>5497.869385264361</v>
      </c>
      <c r="H34" s="37">
        <f t="shared" si="5"/>
        <v>17.367498943439657</v>
      </c>
      <c r="I34" s="51">
        <f t="shared" si="6"/>
        <v>35.361715721053237</v>
      </c>
      <c r="J34" s="12"/>
      <c r="K34" s="43"/>
      <c r="L34" s="27" t="s">
        <v>50</v>
      </c>
      <c r="M34" s="54">
        <f>PI()*(Ra-Dt/2-Ep)*Dt^2/4*(δ-2*β)</f>
        <v>53805.851538554911</v>
      </c>
      <c r="N34" s="54">
        <f>F119</f>
        <v>6174.5276733819992</v>
      </c>
      <c r="O34" s="55">
        <f>V1_+2*N34</f>
        <v>66154.906885318909</v>
      </c>
      <c r="P34" s="19"/>
    </row>
    <row r="35" spans="1:16" x14ac:dyDescent="0.3">
      <c r="B35" s="46">
        <f t="shared" si="7"/>
        <v>5.4651598047739794E-2</v>
      </c>
      <c r="C35" s="8">
        <f t="shared" si="0"/>
        <v>1.4806982549682459</v>
      </c>
      <c r="D35" s="12">
        <f t="shared" si="1"/>
        <v>44.795547791698034</v>
      </c>
      <c r="E35" s="12">
        <f t="shared" si="2"/>
        <v>127.25965087251588</v>
      </c>
      <c r="F35" s="36">
        <f t="shared" si="4"/>
        <v>17.998614822797371</v>
      </c>
      <c r="G35" s="32">
        <f t="shared" si="3"/>
        <v>5700.6657726145913</v>
      </c>
      <c r="H35" s="37">
        <f t="shared" si="5"/>
        <v>18.000524769761256</v>
      </c>
      <c r="I35" s="51">
        <f t="shared" si="6"/>
        <v>36.665504069800136</v>
      </c>
      <c r="J35" s="12"/>
      <c r="K35" s="43"/>
      <c r="L35" s="27" t="s">
        <v>51</v>
      </c>
      <c r="M35" s="54">
        <f>PI()*(Ra-Dt/2-Ep)*Dt^2/4*(δ-2*β)</f>
        <v>53805.851538554911</v>
      </c>
      <c r="N35" s="54">
        <f>H119</f>
        <v>6177.8580197169013</v>
      </c>
      <c r="O35" s="55">
        <f>V1_+2*N35</f>
        <v>66161.56757798871</v>
      </c>
      <c r="P35" s="28"/>
    </row>
    <row r="36" spans="1:16" x14ac:dyDescent="0.3">
      <c r="B36" s="46">
        <f t="shared" si="7"/>
        <v>5.7866397932900958E-2</v>
      </c>
      <c r="C36" s="8">
        <f t="shared" si="0"/>
        <v>1.5390894830789534</v>
      </c>
      <c r="D36" s="12">
        <f t="shared" si="1"/>
        <v>46.491473761558808</v>
      </c>
      <c r="E36" s="12">
        <f t="shared" si="2"/>
        <v>127.23045525846052</v>
      </c>
      <c r="F36" s="36">
        <f t="shared" si="4"/>
        <v>18.66912945226284</v>
      </c>
      <c r="G36" s="32">
        <f t="shared" si="3"/>
        <v>5915.1313723198991</v>
      </c>
      <c r="H36" s="37">
        <f t="shared" si="5"/>
        <v>18.671231663795389</v>
      </c>
      <c r="I36" s="51">
        <f t="shared" si="6"/>
        <v>38.044313873918448</v>
      </c>
      <c r="J36" s="12"/>
      <c r="K36" s="43"/>
      <c r="L36" s="27" t="s">
        <v>47</v>
      </c>
      <c r="M36" s="54">
        <f>PI()*(Ra-Dt/2-Ep)*Dt^2/4*(δ-2*β)</f>
        <v>53805.851538554911</v>
      </c>
      <c r="N36" s="54">
        <f>I119</f>
        <v>6111.9615083171057</v>
      </c>
      <c r="O36" s="55">
        <f>V1_+2*N36</f>
        <v>66029.774555189128</v>
      </c>
      <c r="P36" s="28"/>
    </row>
    <row r="37" spans="1:16" x14ac:dyDescent="0.3">
      <c r="A37" s="14"/>
      <c r="B37" s="46">
        <f t="shared" si="7"/>
        <v>6.1081197818062122E-2</v>
      </c>
      <c r="C37" s="8">
        <f t="shared" si="0"/>
        <v>1.6008590237567546</v>
      </c>
      <c r="D37" s="12">
        <f t="shared" si="1"/>
        <v>48.279690644632794</v>
      </c>
      <c r="E37" s="12">
        <f t="shared" si="2"/>
        <v>127.19957048812162</v>
      </c>
      <c r="F37" s="36">
        <f t="shared" si="4"/>
        <v>19.376967459632954</v>
      </c>
      <c r="G37" s="32">
        <f t="shared" si="3"/>
        <v>6141.155913296675</v>
      </c>
      <c r="H37" s="37">
        <f t="shared" si="5"/>
        <v>19.379275490635081</v>
      </c>
      <c r="I37" s="51">
        <f t="shared" si="6"/>
        <v>39.497436103244411</v>
      </c>
      <c r="J37" s="12"/>
      <c r="K37" s="43"/>
      <c r="L37" s="17"/>
      <c r="M37" s="21"/>
      <c r="N37" s="21"/>
      <c r="O37" s="21"/>
      <c r="P37" s="28"/>
    </row>
    <row r="38" spans="1:16" ht="15" thickBot="1" x14ac:dyDescent="0.35">
      <c r="B38" s="46">
        <f t="shared" si="7"/>
        <v>6.4295997703223293E-2</v>
      </c>
      <c r="C38" s="8">
        <f t="shared" si="0"/>
        <v>1.6660140023689536</v>
      </c>
      <c r="D38" s="12">
        <f t="shared" si="1"/>
        <v>50.159420277786616</v>
      </c>
      <c r="E38" s="12">
        <f t="shared" si="2"/>
        <v>127.16699299881552</v>
      </c>
      <c r="F38" s="36">
        <f t="shared" si="4"/>
        <v>20.121763170779609</v>
      </c>
      <c r="G38" s="32">
        <f t="shared" si="3"/>
        <v>6378.6226472899352</v>
      </c>
      <c r="H38" s="37">
        <f t="shared" si="5"/>
        <v>20.124291339408561</v>
      </c>
      <c r="I38" s="51">
        <f t="shared" si="6"/>
        <v>41.024120079678219</v>
      </c>
      <c r="J38" s="12"/>
      <c r="K38" s="44"/>
      <c r="L38" s="41"/>
      <c r="M38" s="22"/>
      <c r="N38" s="22"/>
      <c r="O38" s="22"/>
      <c r="P38" s="23"/>
    </row>
    <row r="39" spans="1:16" x14ac:dyDescent="0.3">
      <c r="B39" s="46">
        <f t="shared" si="7"/>
        <v>6.7510797588384464E-2</v>
      </c>
      <c r="C39" s="8">
        <f t="shared" si="0"/>
        <v>1.7345619794362506</v>
      </c>
      <c r="D39" s="12">
        <f t="shared" si="1"/>
        <v>52.129840132125445</v>
      </c>
      <c r="E39" s="12">
        <f t="shared" si="2"/>
        <v>127.13271901028187</v>
      </c>
      <c r="F39" s="36">
        <f t="shared" si="4"/>
        <v>20.903130042971494</v>
      </c>
      <c r="G39" s="32">
        <f t="shared" si="3"/>
        <v>6627.4083175684191</v>
      </c>
      <c r="H39" s="37">
        <f t="shared" si="5"/>
        <v>20.905893426114634</v>
      </c>
      <c r="I39" s="51">
        <f t="shared" si="6"/>
        <v>42.623573275811609</v>
      </c>
      <c r="J39" s="12"/>
      <c r="K39" s="12"/>
    </row>
    <row r="40" spans="1:16" x14ac:dyDescent="0.3">
      <c r="B40" s="46">
        <f t="shared" si="7"/>
        <v>7.0725597473545634E-2</v>
      </c>
      <c r="C40" s="8">
        <f t="shared" si="0"/>
        <v>1.8065109590178565</v>
      </c>
      <c r="D40" s="12">
        <f t="shared" si="1"/>
        <v>54.190082927415041</v>
      </c>
      <c r="E40" s="12">
        <f t="shared" si="2"/>
        <v>127.09674452049107</v>
      </c>
      <c r="F40" s="36">
        <f t="shared" si="4"/>
        <v>21.720660560884138</v>
      </c>
      <c r="G40" s="32">
        <f t="shared" si="3"/>
        <v>6887.3831253698945</v>
      </c>
      <c r="H40" s="37">
        <f t="shared" si="5"/>
        <v>21.72367498936763</v>
      </c>
      <c r="I40" s="51">
        <f t="shared" si="6"/>
        <v>44.294961099079387</v>
      </c>
      <c r="J40" s="12"/>
      <c r="K40" s="12"/>
    </row>
    <row r="41" spans="1:16" x14ac:dyDescent="0.3">
      <c r="B41" s="46">
        <f t="shared" si="7"/>
        <v>7.3940397358706805E-2</v>
      </c>
      <c r="C41" s="8">
        <f t="shared" si="0"/>
        <v>1.8818693976590168</v>
      </c>
      <c r="D41" s="12">
        <f t="shared" si="1"/>
        <v>56.339236220813341</v>
      </c>
      <c r="E41" s="12">
        <f t="shared" si="2"/>
        <v>127.05906530117049</v>
      </c>
      <c r="F41" s="36">
        <f t="shared" si="4"/>
        <v>22.573926125221025</v>
      </c>
      <c r="G41" s="32">
        <f t="shared" si="3"/>
        <v>7158.4106939983922</v>
      </c>
      <c r="H41" s="37">
        <f t="shared" si="5"/>
        <v>22.577208178751324</v>
      </c>
      <c r="I41" s="51">
        <f t="shared" si="6"/>
        <v>46.037406660806084</v>
      </c>
      <c r="J41" s="12"/>
      <c r="K41" s="12"/>
    </row>
    <row r="42" spans="1:16" x14ac:dyDescent="0.3">
      <c r="B42" s="46">
        <f t="shared" si="7"/>
        <v>7.7155197243867976E-2</v>
      </c>
      <c r="C42" s="8">
        <f t="shared" si="0"/>
        <v>1.9606462139231979</v>
      </c>
      <c r="D42" s="12">
        <f t="shared" si="1"/>
        <v>58.57634196891815</v>
      </c>
      <c r="E42" s="12">
        <f t="shared" si="2"/>
        <v>127.01967689303839</v>
      </c>
      <c r="F42" s="36">
        <f t="shared" si="4"/>
        <v>23.462476933619566</v>
      </c>
      <c r="G42" s="32">
        <f t="shared" si="3"/>
        <v>7440.3480304681079</v>
      </c>
      <c r="H42" s="37">
        <f t="shared" si="5"/>
        <v>23.466043935455275</v>
      </c>
      <c r="I42" s="51">
        <f t="shared" si="6"/>
        <v>47.849990529470745</v>
      </c>
      <c r="J42" s="12"/>
      <c r="K42" s="12"/>
    </row>
    <row r="43" spans="1:16" x14ac:dyDescent="0.3">
      <c r="B43" s="46">
        <f t="shared" si="7"/>
        <v>8.0369997129029147E-2</v>
      </c>
      <c r="C43" s="8">
        <f t="shared" si="0"/>
        <v>2.0428507985330526</v>
      </c>
      <c r="D43" s="12">
        <f t="shared" si="1"/>
        <v>60.900396062065184</v>
      </c>
      <c r="E43" s="12">
        <f t="shared" si="2"/>
        <v>126.97857460073348</v>
      </c>
      <c r="F43" s="36">
        <f t="shared" si="4"/>
        <v>24.385841853491169</v>
      </c>
      <c r="G43" s="32">
        <f t="shared" si="3"/>
        <v>7733.0454845811591</v>
      </c>
      <c r="H43" s="37">
        <f t="shared" si="5"/>
        <v>24.38971186484282</v>
      </c>
      <c r="I43" s="51">
        <f t="shared" si="6"/>
        <v>49.731750467462724</v>
      </c>
      <c r="J43" s="12"/>
      <c r="K43" s="12"/>
    </row>
    <row r="44" spans="1:16" x14ac:dyDescent="0.3">
      <c r="B44" s="46">
        <f t="shared" si="7"/>
        <v>8.3584797014190318E-2</v>
      </c>
      <c r="C44" s="8">
        <f t="shared" si="0"/>
        <v>2.1284930251460139</v>
      </c>
      <c r="D44" s="12">
        <f t="shared" si="1"/>
        <v>63.310347829726155</v>
      </c>
      <c r="E44" s="12">
        <f t="shared" si="2"/>
        <v>126.93575348742699</v>
      </c>
      <c r="F44" s="36">
        <f t="shared" si="4"/>
        <v>25.343528286418664</v>
      </c>
      <c r="G44" s="32">
        <f t="shared" si="3"/>
        <v>8036.3467053173781</v>
      </c>
      <c r="H44" s="37">
        <f t="shared" si="5"/>
        <v>25.347720100573643</v>
      </c>
      <c r="I44" s="51">
        <f t="shared" si="6"/>
        <v>51.681681150544854</v>
      </c>
      <c r="J44" s="12"/>
      <c r="K44" s="12"/>
    </row>
    <row r="45" spans="1:16" x14ac:dyDescent="0.3">
      <c r="B45" s="46">
        <f t="shared" si="7"/>
        <v>8.6799596899351489E-2</v>
      </c>
      <c r="C45" s="8">
        <f t="shared" si="0"/>
        <v>2.217583261792214</v>
      </c>
      <c r="D45" s="12">
        <f t="shared" si="1"/>
        <v>65.805099515767253</v>
      </c>
      <c r="E45" s="12">
        <f t="shared" si="2"/>
        <v>126.89120836910389</v>
      </c>
      <c r="F45" s="36">
        <f t="shared" si="4"/>
        <v>26.33502202370434</v>
      </c>
      <c r="G45" s="32">
        <f t="shared" si="3"/>
        <v>8350.0885944048405</v>
      </c>
      <c r="H45" s="37">
        <f t="shared" si="5"/>
        <v>26.339555159873974</v>
      </c>
      <c r="I45" s="51">
        <f t="shared" si="6"/>
        <v>53.698733869182099</v>
      </c>
      <c r="J45" s="12"/>
      <c r="K45" s="12"/>
    </row>
    <row r="46" spans="1:16" x14ac:dyDescent="0.3">
      <c r="B46" s="46">
        <f t="shared" si="7"/>
        <v>9.001439678451266E-2</v>
      </c>
      <c r="C46" s="8">
        <f t="shared" si="0"/>
        <v>2.3101323830052536</v>
      </c>
      <c r="D46" s="12">
        <f t="shared" si="1"/>
        <v>68.383505722256771</v>
      </c>
      <c r="E46" s="12">
        <f t="shared" si="2"/>
        <v>126.84493380849737</v>
      </c>
      <c r="F46" s="36">
        <f t="shared" si="4"/>
        <v>27.35978709263523</v>
      </c>
      <c r="G46" s="32">
        <f t="shared" si="3"/>
        <v>8674.1012569326613</v>
      </c>
      <c r="H46" s="37">
        <f t="shared" si="5"/>
        <v>27.364681789520887</v>
      </c>
      <c r="I46" s="51">
        <f t="shared" si="6"/>
        <v>55.781816210836034</v>
      </c>
      <c r="J46" s="12"/>
      <c r="K46" s="12"/>
    </row>
    <row r="47" spans="1:16" x14ac:dyDescent="0.3">
      <c r="A47" s="14"/>
      <c r="B47" s="46">
        <f t="shared" si="7"/>
        <v>9.3229196669673831E-2</v>
      </c>
      <c r="C47" s="8">
        <f t="shared" si="0"/>
        <v>2.4061517826769716</v>
      </c>
      <c r="D47" s="12">
        <f t="shared" si="1"/>
        <v>71.044372820367045</v>
      </c>
      <c r="E47" s="12">
        <f t="shared" si="2"/>
        <v>126.79692410866151</v>
      </c>
      <c r="F47" s="36">
        <f t="shared" si="4"/>
        <v>28.417265592994955</v>
      </c>
      <c r="G47" s="32">
        <f t="shared" si="3"/>
        <v>9008.2079488515355</v>
      </c>
      <c r="H47" s="37">
        <f t="shared" si="5"/>
        <v>28.422542802069675</v>
      </c>
      <c r="I47" s="51">
        <f t="shared" si="6"/>
        <v>57.92979172224554</v>
      </c>
      <c r="J47" s="12"/>
      <c r="K47" s="12"/>
    </row>
    <row r="48" spans="1:16" x14ac:dyDescent="0.3">
      <c r="B48" s="46">
        <f t="shared" si="7"/>
        <v>9.6443996554835001E-2</v>
      </c>
      <c r="C48" s="8">
        <f t="shared" si="0"/>
        <v>2.5056533876720835</v>
      </c>
      <c r="D48" s="12">
        <f t="shared" si="1"/>
        <v>73.786458326875291</v>
      </c>
      <c r="E48" s="12">
        <f t="shared" si="2"/>
        <v>126.74717330616396</v>
      </c>
      <c r="F48" s="36">
        <f t="shared" si="4"/>
        <v>29.506877523320775</v>
      </c>
      <c r="G48" s="32">
        <f t="shared" si="3"/>
        <v>9352.2250212045074</v>
      </c>
      <c r="H48" s="37">
        <f t="shared" si="5"/>
        <v>29.512558901822768</v>
      </c>
      <c r="I48" s="51">
        <f t="shared" si="6"/>
        <v>60.141479550662758</v>
      </c>
      <c r="J48" s="12"/>
      <c r="K48" s="12"/>
    </row>
    <row r="49" spans="1:11" x14ac:dyDescent="0.3">
      <c r="B49" s="46">
        <f t="shared" si="7"/>
        <v>9.9658796439996172E-2</v>
      </c>
      <c r="C49" s="8">
        <f t="shared" si="0"/>
        <v>2.6086496722387835</v>
      </c>
      <c r="D49" s="12">
        <f t="shared" si="1"/>
        <v>76.608470244590634</v>
      </c>
      <c r="E49" s="12">
        <f t="shared" si="2"/>
        <v>126.69567516388061</v>
      </c>
      <c r="F49" s="36">
        <f t="shared" si="4"/>
        <v>30.628020596367744</v>
      </c>
      <c r="G49" s="32">
        <f t="shared" si="3"/>
        <v>9705.9618609104691</v>
      </c>
      <c r="H49" s="37">
        <f t="shared" si="5"/>
        <v>30.63412850000168</v>
      </c>
      <c r="I49" s="51">
        <f t="shared" si="6"/>
        <v>62.415654062917731</v>
      </c>
      <c r="J49" s="12"/>
      <c r="K49" s="12"/>
    </row>
    <row r="50" spans="1:11" x14ac:dyDescent="0.3">
      <c r="B50" s="46">
        <f t="shared" si="7"/>
        <v>0.10287359632515734</v>
      </c>
      <c r="C50" s="8">
        <f t="shared" ref="C50:C81" si="8">Re-(OP*COS(θ)+SQRT(R_^2-OP^2*SIN(θ)^2))</f>
        <v>2.7151536732560686</v>
      </c>
      <c r="D50" s="12">
        <f t="shared" ref="D50:D81" si="9">PI()*H/2*(Dt-H/2)</f>
        <v>79.509066364965747</v>
      </c>
      <c r="E50" s="12">
        <f t="shared" ref="E50:E81" si="10">(OP*COS(θ)+SQRT(R_^2-OP^2*SIN(θ)^2)+Re   )/2</f>
        <v>126.64242316337197</v>
      </c>
      <c r="F50" s="36">
        <f t="shared" si="4"/>
        <v>31.780070043199412</v>
      </c>
      <c r="G50" s="32">
        <f t="shared" ref="G50:G81" si="11">Rm*As</f>
        <v>10069.220827916617</v>
      </c>
      <c r="H50" s="37">
        <f t="shared" si="5"/>
        <v>31.786627518541248</v>
      </c>
      <c r="I50" s="51">
        <f t="shared" si="6"/>
        <v>64.751044441117699</v>
      </c>
      <c r="J50" s="12"/>
      <c r="K50" s="12"/>
    </row>
    <row r="51" spans="1:11" x14ac:dyDescent="0.3">
      <c r="B51" s="46">
        <f t="shared" si="7"/>
        <v>0.10608839621031851</v>
      </c>
      <c r="C51" s="8">
        <f t="shared" si="8"/>
        <v>2.8251790063602016</v>
      </c>
      <c r="D51" s="12">
        <f t="shared" si="9"/>
        <v>82.486853530986778</v>
      </c>
      <c r="E51" s="12">
        <f t="shared" si="10"/>
        <v>126.5874104968199</v>
      </c>
      <c r="F51" s="36">
        <f t="shared" ref="F51:F82" si="12">(D51+D50)/2*Rm*(B51-B50)</f>
        <v>32.962378405285762</v>
      </c>
      <c r="G51" s="32">
        <f t="shared" si="11"/>
        <v>10441.797188518081</v>
      </c>
      <c r="H51" s="37">
        <f t="shared" ref="H51:H82" si="13">(B51-B50)*(G51+G50)/2</f>
        <v>32.969409181886483</v>
      </c>
      <c r="I51" s="51">
        <f t="shared" ref="I51:I82" si="14">(B52-B50)/6*(G50+4*G51+G52)</f>
        <v>67.146334253689943</v>
      </c>
      <c r="J51" s="12"/>
      <c r="K51" s="12"/>
    </row>
    <row r="52" spans="1:11" x14ac:dyDescent="0.3">
      <c r="B52" s="46">
        <f t="shared" si="7"/>
        <v>0.10930319609547968</v>
      </c>
      <c r="C52" s="8">
        <f t="shared" si="8"/>
        <v>2.9387398829967992</v>
      </c>
      <c r="D52" s="12">
        <f t="shared" si="9"/>
        <v>85.54038685831911</v>
      </c>
      <c r="E52" s="12">
        <f t="shared" si="10"/>
        <v>126.5306300585016</v>
      </c>
      <c r="F52" s="36">
        <f t="shared" si="12"/>
        <v>34.174275313941045</v>
      </c>
      <c r="G52" s="32">
        <f t="shared" si="11"/>
        <v>10823.479044631087</v>
      </c>
      <c r="H52" s="37">
        <f t="shared" si="13"/>
        <v>34.181803796124264</v>
      </c>
      <c r="I52" s="51">
        <f t="shared" si="14"/>
        <v>69.600161000389491</v>
      </c>
      <c r="J52" s="12"/>
      <c r="K52" s="12"/>
    </row>
    <row r="53" spans="1:11" x14ac:dyDescent="0.3">
      <c r="B53" s="46">
        <f t="shared" si="7"/>
        <v>0.11251799598064086</v>
      </c>
      <c r="C53" s="8">
        <f t="shared" si="8"/>
        <v>3.0558511284480829</v>
      </c>
      <c r="D53" s="12">
        <f t="shared" si="9"/>
        <v>88.66816891252661</v>
      </c>
      <c r="E53" s="12">
        <f t="shared" si="10"/>
        <v>126.47207443577597</v>
      </c>
      <c r="F53" s="36">
        <f t="shared" si="12"/>
        <v>35.415067256387552</v>
      </c>
      <c r="G53" s="32">
        <f t="shared" si="11"/>
        <v>11214.047258789022</v>
      </c>
      <c r="H53" s="37">
        <f t="shared" si="13"/>
        <v>35.423118514735627</v>
      </c>
      <c r="I53" s="51">
        <f t="shared" si="14"/>
        <v>72.111115629787918</v>
      </c>
      <c r="J53" s="12"/>
      <c r="K53" s="12"/>
    </row>
    <row r="54" spans="1:11" x14ac:dyDescent="0.3">
      <c r="B54" s="46">
        <f t="shared" si="7"/>
        <v>0.11573279586580203</v>
      </c>
      <c r="C54" s="8">
        <f t="shared" si="8"/>
        <v>3.1765282008884412</v>
      </c>
      <c r="D54" s="12">
        <f t="shared" si="9"/>
        <v>91.868648840017244</v>
      </c>
      <c r="E54" s="12">
        <f t="shared" si="10"/>
        <v>126.41173589955578</v>
      </c>
      <c r="F54" s="36">
        <f t="shared" si="12"/>
        <v>36.684037327676513</v>
      </c>
      <c r="G54" s="32">
        <f t="shared" si="11"/>
        <v>11613.275374613291</v>
      </c>
      <c r="H54" s="37">
        <f t="shared" si="13"/>
        <v>36.692637090199376</v>
      </c>
      <c r="I54" s="51">
        <f t="shared" si="14"/>
        <v>74.677742027649515</v>
      </c>
      <c r="J54" s="12"/>
      <c r="K54" s="12"/>
    </row>
    <row r="55" spans="1:11" x14ac:dyDescent="0.3">
      <c r="B55" s="46">
        <f t="shared" si="7"/>
        <v>0.1189475957509632</v>
      </c>
      <c r="C55" s="8">
        <f t="shared" si="8"/>
        <v>3.3007872115260568</v>
      </c>
      <c r="D55" s="12">
        <f t="shared" si="9"/>
        <v>95.140221450210291</v>
      </c>
      <c r="E55" s="12">
        <f t="shared" si="10"/>
        <v>126.34960639423697</v>
      </c>
      <c r="F55" s="36">
        <f t="shared" si="12"/>
        <v>37.980444967642562</v>
      </c>
      <c r="G55" s="32">
        <f t="shared" si="11"/>
        <v>12020.929532494612</v>
      </c>
      <c r="H55" s="37">
        <f t="shared" si="13"/>
        <v>37.989619610623031</v>
      </c>
      <c r="I55" s="51">
        <f t="shared" si="14"/>
        <v>77.298536474488358</v>
      </c>
      <c r="J55" s="12"/>
      <c r="K55" s="12"/>
    </row>
    <row r="56" spans="1:11" x14ac:dyDescent="0.3">
      <c r="B56" s="46">
        <f t="shared" si="7"/>
        <v>0.12216239563612437</v>
      </c>
      <c r="C56" s="8">
        <f t="shared" si="8"/>
        <v>3.4286449458919321</v>
      </c>
      <c r="D56" s="12">
        <f t="shared" si="9"/>
        <v>98.481226246211591</v>
      </c>
      <c r="E56" s="12">
        <f t="shared" si="10"/>
        <v>126.28567752705403</v>
      </c>
      <c r="F56" s="36">
        <f t="shared" si="12"/>
        <v>39.30352568200648</v>
      </c>
      <c r="G56" s="32">
        <f t="shared" si="11"/>
        <v>12436.768380197927</v>
      </c>
      <c r="H56" s="37">
        <f t="shared" si="13"/>
        <v>39.31330222051529</v>
      </c>
      <c r="I56" s="51">
        <f t="shared" si="14"/>
        <v>79.971947070466513</v>
      </c>
      <c r="J56" s="12"/>
      <c r="K56" s="12"/>
    </row>
    <row r="57" spans="1:11" x14ac:dyDescent="0.3">
      <c r="A57" s="14"/>
      <c r="B57" s="46">
        <f t="shared" si="7"/>
        <v>0.12537719552128554</v>
      </c>
      <c r="C57" s="8">
        <f t="shared" si="8"/>
        <v>3.5601188863431759</v>
      </c>
      <c r="D57" s="12">
        <f t="shared" si="9"/>
        <v>101.88994640110232</v>
      </c>
      <c r="E57" s="12">
        <f t="shared" si="10"/>
        <v>126.21994055682842</v>
      </c>
      <c r="F57" s="36">
        <f t="shared" si="12"/>
        <v>40.652490746674729</v>
      </c>
      <c r="G57" s="32">
        <f t="shared" si="11"/>
        <v>12860.542978085568</v>
      </c>
      <c r="H57" s="37">
        <f t="shared" si="13"/>
        <v>40.662896824748081</v>
      </c>
      <c r="I57" s="51">
        <f t="shared" si="14"/>
        <v>82.696373125662248</v>
      </c>
      <c r="J57" s="12"/>
      <c r="K57" s="12"/>
    </row>
    <row r="58" spans="1:11" x14ac:dyDescent="0.3">
      <c r="B58" s="46">
        <f t="shared" si="7"/>
        <v>0.1285919954064467</v>
      </c>
      <c r="C58" s="8">
        <f t="shared" si="8"/>
        <v>3.6952272358518599</v>
      </c>
      <c r="D58" s="12">
        <f t="shared" si="9"/>
        <v>105.36460767670981</v>
      </c>
      <c r="E58" s="12">
        <f t="shared" si="10"/>
        <v>126.15238638207407</v>
      </c>
      <c r="F58" s="36">
        <f t="shared" si="12"/>
        <v>42.026526894213788</v>
      </c>
      <c r="G58" s="32">
        <f t="shared" si="11"/>
        <v>13291.996698627943</v>
      </c>
      <c r="H58" s="37">
        <f t="shared" si="13"/>
        <v>42.037590774685597</v>
      </c>
      <c r="I58" s="51">
        <f t="shared" si="14"/>
        <v>85.470164513583924</v>
      </c>
      <c r="J58" s="12"/>
      <c r="K58" s="12"/>
    </row>
    <row r="59" spans="1:11" x14ac:dyDescent="0.3">
      <c r="B59" s="46">
        <f t="shared" si="7"/>
        <v>0.13180679529160785</v>
      </c>
      <c r="C59" s="8">
        <f t="shared" si="8"/>
        <v>3.8339889431564416</v>
      </c>
      <c r="D59" s="12">
        <f t="shared" si="9"/>
        <v>108.90337728149457</v>
      </c>
      <c r="E59" s="12">
        <f t="shared" si="10"/>
        <v>126.08300552842178</v>
      </c>
      <c r="F59" s="36">
        <f t="shared" si="12"/>
        <v>43.424795981398347</v>
      </c>
      <c r="G59" s="32">
        <f t="shared" si="11"/>
        <v>13730.865119846483</v>
      </c>
      <c r="H59" s="37">
        <f t="shared" si="13"/>
        <v>43.436546535378703</v>
      </c>
      <c r="I59" s="51">
        <f t="shared" si="14"/>
        <v>88.291620985642552</v>
      </c>
      <c r="J59" s="12"/>
      <c r="K59" s="12"/>
    </row>
    <row r="60" spans="1:11" x14ac:dyDescent="0.3">
      <c r="B60" s="46">
        <f t="shared" si="7"/>
        <v>0.13502159517676901</v>
      </c>
      <c r="C60" s="8">
        <f t="shared" si="8"/>
        <v>3.9764237293593396</v>
      </c>
      <c r="D60" s="12">
        <f t="shared" si="9"/>
        <v>112.50436266394544</v>
      </c>
      <c r="E60" s="12">
        <f t="shared" si="10"/>
        <v>126.01178813532033</v>
      </c>
      <c r="F60" s="36">
        <f t="shared" si="12"/>
        <v>44.846434636648496</v>
      </c>
      <c r="G60" s="32">
        <f t="shared" si="11"/>
        <v>14176.875912308336</v>
      </c>
      <c r="H60" s="37">
        <f t="shared" si="13"/>
        <v>44.858901332639313</v>
      </c>
      <c r="I60" s="51">
        <f t="shared" si="14"/>
        <v>91.158991444130677</v>
      </c>
      <c r="J60" s="12"/>
      <c r="K60" s="12"/>
    </row>
    <row r="61" spans="1:11" x14ac:dyDescent="0.3">
      <c r="B61" s="46">
        <f t="shared" si="7"/>
        <v>0.13823639506193017</v>
      </c>
      <c r="C61" s="8">
        <f t="shared" si="8"/>
        <v>4.122552116060092</v>
      </c>
      <c r="D61" s="12">
        <f t="shared" si="9"/>
        <v>116.16561023757482</v>
      </c>
      <c r="E61" s="12">
        <f t="shared" si="10"/>
        <v>125.93872394196995</v>
      </c>
      <c r="F61" s="36">
        <f t="shared" si="12"/>
        <v>46.290553886085831</v>
      </c>
      <c r="G61" s="32">
        <f t="shared" si="11"/>
        <v>14629.748719260415</v>
      </c>
      <c r="H61" s="37">
        <f t="shared" si="13"/>
        <v>46.30376677872389</v>
      </c>
      <c r="I61" s="51">
        <f t="shared" si="14"/>
        <v>94.070473171057145</v>
      </c>
      <c r="J61" s="12"/>
      <c r="K61" s="12"/>
    </row>
    <row r="62" spans="1:11" x14ac:dyDescent="0.3">
      <c r="B62" s="46">
        <f t="shared" si="7"/>
        <v>0.14145119494709132</v>
      </c>
      <c r="C62" s="8">
        <f t="shared" si="8"/>
        <v>4.2723954551207726</v>
      </c>
      <c r="D62" s="12">
        <f t="shared" si="9"/>
        <v>119.88510403330608</v>
      </c>
      <c r="E62" s="12">
        <f t="shared" si="10"/>
        <v>125.86380227243961</v>
      </c>
      <c r="F62" s="36">
        <f t="shared" si="12"/>
        <v>47.756238756830172</v>
      </c>
      <c r="G62" s="32">
        <f t="shared" si="11"/>
        <v>15089.19502945889</v>
      </c>
      <c r="H62" s="37">
        <f t="shared" si="13"/>
        <v>47.770228475246853</v>
      </c>
      <c r="I62" s="51">
        <f t="shared" si="14"/>
        <v>97.024211009980689</v>
      </c>
      <c r="J62" s="12"/>
      <c r="K62" s="12"/>
    </row>
    <row r="63" spans="1:11" x14ac:dyDescent="0.3">
      <c r="B63" s="46">
        <f t="shared" si="7"/>
        <v>0.14466599483225248</v>
      </c>
      <c r="C63" s="8">
        <f t="shared" si="8"/>
        <v>4.4259759601688273</v>
      </c>
      <c r="D63" s="12">
        <f t="shared" si="9"/>
        <v>123.66076427473095</v>
      </c>
      <c r="E63" s="12">
        <f t="shared" si="10"/>
        <v>125.78701201991558</v>
      </c>
      <c r="F63" s="36">
        <f t="shared" si="12"/>
        <v>49.242547856059041</v>
      </c>
      <c r="G63" s="32">
        <f t="shared" si="11"/>
        <v>15554.918042217529</v>
      </c>
      <c r="H63" s="37">
        <f t="shared" si="13"/>
        <v>49.257345591845429</v>
      </c>
      <c r="I63" s="51">
        <f t="shared" si="14"/>
        <v>100.01829649776947</v>
      </c>
      <c r="J63" s="12"/>
      <c r="K63" s="12"/>
    </row>
    <row r="64" spans="1:11" x14ac:dyDescent="0.3">
      <c r="B64" s="46">
        <f t="shared" si="7"/>
        <v>0.14788079471741364</v>
      </c>
      <c r="C64" s="8">
        <f t="shared" si="8"/>
        <v>4.5833167399497938</v>
      </c>
      <c r="D64" s="12">
        <f t="shared" si="9"/>
        <v>127.49044587132421</v>
      </c>
      <c r="E64" s="12">
        <f t="shared" si="10"/>
        <v>125.7083416300251</v>
      </c>
      <c r="F64" s="36">
        <f t="shared" si="12"/>
        <v>50.748512924231811</v>
      </c>
      <c r="G64" s="32">
        <f t="shared" si="11"/>
        <v>16026.612524156648</v>
      </c>
      <c r="H64" s="37">
        <f t="shared" si="13"/>
        <v>50.764150418996635</v>
      </c>
      <c r="I64" s="51">
        <f t="shared" si="14"/>
        <v>103.05076694295799</v>
      </c>
      <c r="J64" s="12"/>
      <c r="K64" s="12"/>
    </row>
    <row r="65" spans="1:11" x14ac:dyDescent="0.3">
      <c r="B65" s="46">
        <f t="shared" si="7"/>
        <v>0.1510955946025748</v>
      </c>
      <c r="C65" s="8">
        <f t="shared" si="8"/>
        <v>4.744441833652715</v>
      </c>
      <c r="D65" s="12">
        <f t="shared" si="9"/>
        <v>131.37193682433642</v>
      </c>
      <c r="E65" s="12">
        <f t="shared" si="10"/>
        <v>125.62777908317364</v>
      </c>
      <c r="F65" s="36">
        <f t="shared" si="12"/>
        <v>52.273138360752014</v>
      </c>
      <c r="G65" s="32">
        <f t="shared" si="11"/>
        <v>16503.964657096378</v>
      </c>
      <c r="H65" s="37">
        <f t="shared" si="13"/>
        <v>52.289647893259193</v>
      </c>
      <c r="I65" s="51">
        <f t="shared" si="14"/>
        <v>106.11960444711583</v>
      </c>
      <c r="J65" s="12"/>
      <c r="K65" s="12"/>
    </row>
    <row r="66" spans="1:11" x14ac:dyDescent="0.3">
      <c r="B66" s="46">
        <f t="shared" si="7"/>
        <v>0.15431039448773595</v>
      </c>
      <c r="C66" s="8">
        <f t="shared" si="8"/>
        <v>4.9093762483407772</v>
      </c>
      <c r="D66" s="12">
        <f t="shared" si="9"/>
        <v>135.30295653964453</v>
      </c>
      <c r="E66" s="12">
        <f t="shared" si="10"/>
        <v>125.54531187582961</v>
      </c>
      <c r="F66" s="36">
        <f t="shared" si="12"/>
        <v>53.815400720206171</v>
      </c>
      <c r="G66" s="32">
        <f t="shared" si="11"/>
        <v>16986.651876491491</v>
      </c>
      <c r="H66" s="37">
        <f t="shared" si="13"/>
        <v>53.832815093077315</v>
      </c>
      <c r="I66" s="51">
        <f t="shared" si="14"/>
        <v>109.22273486534809</v>
      </c>
      <c r="J66" s="12"/>
      <c r="K66" s="12"/>
    </row>
    <row r="67" spans="1:11" x14ac:dyDescent="0.3">
      <c r="A67" s="14"/>
      <c r="B67" s="46">
        <f t="shared" si="7"/>
        <v>0.15752519437289711</v>
      </c>
      <c r="C67" s="8">
        <f t="shared" si="8"/>
        <v>5.0781459986304753</v>
      </c>
      <c r="D67" s="12">
        <f t="shared" si="9"/>
        <v>139.28115404136238</v>
      </c>
      <c r="E67" s="12">
        <f t="shared" si="10"/>
        <v>125.46092700068476</v>
      </c>
      <c r="F67" s="36">
        <f t="shared" si="12"/>
        <v>55.374248177161192</v>
      </c>
      <c r="G67" s="32">
        <f t="shared" si="11"/>
        <v>17474.342699754496</v>
      </c>
      <c r="H67" s="37">
        <f t="shared" si="13"/>
        <v>55.392600703127421</v>
      </c>
      <c r="I67" s="51">
        <f t="shared" si="14"/>
        <v>112.35802670172582</v>
      </c>
      <c r="J67" s="12"/>
      <c r="K67" s="12"/>
    </row>
    <row r="68" spans="1:11" x14ac:dyDescent="0.3">
      <c r="B68" s="46">
        <f t="shared" si="7"/>
        <v>0.16073999425805827</v>
      </c>
      <c r="C68" s="8">
        <f t="shared" si="8"/>
        <v>5.2507781487753959</v>
      </c>
      <c r="D68" s="12">
        <f t="shared" si="9"/>
        <v>143.30410607951305</v>
      </c>
      <c r="E68" s="12">
        <f t="shared" si="10"/>
        <v>125.3746109256123</v>
      </c>
      <c r="F68" s="36">
        <f t="shared" si="12"/>
        <v>56.948599957337819</v>
      </c>
      <c r="G68" s="32">
        <f t="shared" si="11"/>
        <v>17966.69654376162</v>
      </c>
      <c r="H68" s="37">
        <f t="shared" si="13"/>
        <v>56.96792444502384</v>
      </c>
      <c r="I68" s="51">
        <f t="shared" si="14"/>
        <v>115.52328993510179</v>
      </c>
      <c r="J68" s="12"/>
      <c r="K68" s="12"/>
    </row>
    <row r="69" spans="1:11" x14ac:dyDescent="0.3">
      <c r="B69" s="46">
        <f t="shared" si="7"/>
        <v>0.16395479414321942</v>
      </c>
      <c r="C69" s="8">
        <f t="shared" si="8"/>
        <v>5.4273008573237149</v>
      </c>
      <c r="D69" s="12">
        <f t="shared" si="9"/>
        <v>147.36931512449274</v>
      </c>
      <c r="E69" s="12">
        <f t="shared" si="10"/>
        <v>125.28634957133815</v>
      </c>
      <c r="F69" s="36">
        <f t="shared" si="12"/>
        <v>58.537345732796744</v>
      </c>
      <c r="G69" s="32">
        <f t="shared" si="11"/>
        <v>18463.363530775889</v>
      </c>
      <c r="H69" s="37">
        <f t="shared" si="13"/>
        <v>58.55767647201862</v>
      </c>
      <c r="I69" s="51">
        <f t="shared" si="14"/>
        <v>118.71627477038311</v>
      </c>
      <c r="J69" s="12"/>
      <c r="K69" s="12"/>
    </row>
    <row r="70" spans="1:11" x14ac:dyDescent="0.3">
      <c r="B70" s="46">
        <f t="shared" si="7"/>
        <v>0.16716959402838058</v>
      </c>
      <c r="C70" s="8">
        <f t="shared" si="8"/>
        <v>5.6077434245331688</v>
      </c>
      <c r="D70" s="12">
        <f t="shared" si="9"/>
        <v>151.47420724043548</v>
      </c>
      <c r="E70" s="12">
        <f t="shared" si="10"/>
        <v>125.19612828773342</v>
      </c>
      <c r="F70" s="36">
        <f t="shared" si="12"/>
        <v>60.13934497857236</v>
      </c>
      <c r="G70" s="32">
        <f t="shared" si="11"/>
        <v>18963.984281956276</v>
      </c>
      <c r="H70" s="37">
        <f t="shared" si="13"/>
        <v>60.160716725129021</v>
      </c>
      <c r="I70" s="51">
        <f t="shared" si="14"/>
        <v>121.93467030991097</v>
      </c>
      <c r="J70" s="12"/>
      <c r="K70" s="12"/>
    </row>
    <row r="71" spans="1:11" x14ac:dyDescent="0.3">
      <c r="B71" s="46">
        <f t="shared" si="7"/>
        <v>0.17038439391354174</v>
      </c>
      <c r="C71" s="8">
        <f t="shared" si="8"/>
        <v>5.7921363427434187</v>
      </c>
      <c r="D71" s="12">
        <f t="shared" si="9"/>
        <v>155.61612982890867</v>
      </c>
      <c r="E71" s="12">
        <f t="shared" si="10"/>
        <v>125.10393182862829</v>
      </c>
      <c r="F71" s="36">
        <f t="shared" si="12"/>
        <v>61.753426287969887</v>
      </c>
      <c r="G71" s="32">
        <f t="shared" si="11"/>
        <v>19468.189697550759</v>
      </c>
      <c r="H71" s="37">
        <f t="shared" si="13"/>
        <v>61.775874247906408</v>
      </c>
      <c r="I71" s="51">
        <f t="shared" si="14"/>
        <v>125.17610313913991</v>
      </c>
      <c r="J71" s="12"/>
      <c r="K71" s="12"/>
    </row>
    <row r="72" spans="1:11" x14ac:dyDescent="0.3">
      <c r="B72" s="46">
        <f t="shared" si="7"/>
        <v>0.17359919379870289</v>
      </c>
      <c r="C72" s="8">
        <f t="shared" si="8"/>
        <v>5.9805113499240292</v>
      </c>
      <c r="D72" s="12">
        <f t="shared" si="9"/>
        <v>159.79234923363146</v>
      </c>
      <c r="E72" s="12">
        <f t="shared" si="10"/>
        <v>125.00974432503799</v>
      </c>
      <c r="F72" s="36">
        <f t="shared" si="12"/>
        <v>63.378386643502665</v>
      </c>
      <c r="G72" s="32">
        <f t="shared" si="11"/>
        <v>19975.600722793446</v>
      </c>
      <c r="H72" s="37">
        <f t="shared" si="13"/>
        <v>63.401946456821641</v>
      </c>
      <c r="I72" s="51">
        <f t="shared" si="14"/>
        <v>128.43813582030427</v>
      </c>
      <c r="J72" s="12"/>
      <c r="K72" s="12"/>
    </row>
    <row r="73" spans="1:11" x14ac:dyDescent="0.3">
      <c r="B73" s="46">
        <f t="shared" si="7"/>
        <v>0.17681399368386405</v>
      </c>
      <c r="C73" s="8">
        <f t="shared" si="8"/>
        <v>6.1729014866347711</v>
      </c>
      <c r="D73" s="12">
        <f t="shared" si="9"/>
        <v>164.00004819605755</v>
      </c>
      <c r="E73" s="12">
        <f t="shared" si="10"/>
        <v>124.91354925668261</v>
      </c>
      <c r="F73" s="36">
        <f t="shared" si="12"/>
        <v>65.012990640178288</v>
      </c>
      <c r="G73" s="32">
        <f t="shared" si="11"/>
        <v>20485.828098436556</v>
      </c>
      <c r="H73" s="37">
        <f t="shared" si="13"/>
        <v>65.037698363973263</v>
      </c>
      <c r="I73" s="51">
        <f t="shared" si="14"/>
        <v>131.71826528719413</v>
      </c>
      <c r="J73" s="12"/>
      <c r="K73" s="12"/>
    </row>
    <row r="74" spans="1:11" x14ac:dyDescent="0.3">
      <c r="B74" s="46">
        <f t="shared" si="7"/>
        <v>0.18002879356902521</v>
      </c>
      <c r="C74" s="8">
        <f t="shared" si="8"/>
        <v>6.3693411566579812</v>
      </c>
      <c r="D74" s="12">
        <f t="shared" si="9"/>
        <v>168.23632315078407</v>
      </c>
      <c r="E74" s="12">
        <f t="shared" si="10"/>
        <v>124.81532942167101</v>
      </c>
      <c r="F74" s="36">
        <f t="shared" si="12"/>
        <v>66.655969657549875</v>
      </c>
      <c r="G74" s="32">
        <f t="shared" si="11"/>
        <v>20998.472094755813</v>
      </c>
      <c r="H74" s="37">
        <f t="shared" si="13"/>
        <v>66.681861748532882</v>
      </c>
      <c r="I74" s="51">
        <f t="shared" si="14"/>
        <v>135.01392113355649</v>
      </c>
      <c r="J74" s="12"/>
      <c r="K74" s="12"/>
    </row>
    <row r="75" spans="1:11" x14ac:dyDescent="0.3">
      <c r="B75" s="46">
        <f t="shared" si="7"/>
        <v>0.18324359345418637</v>
      </c>
      <c r="C75" s="8">
        <f t="shared" si="8"/>
        <v>6.5698661915859304</v>
      </c>
      <c r="D75" s="12">
        <f t="shared" si="9"/>
        <v>172.49818134872442</v>
      </c>
      <c r="E75" s="12">
        <f t="shared" si="10"/>
        <v>124.71506690420703</v>
      </c>
      <c r="F75" s="36">
        <f t="shared" si="12"/>
        <v>68.306020976628929</v>
      </c>
      <c r="G75" s="32">
        <f t="shared" si="11"/>
        <v>21513.122227760203</v>
      </c>
      <c r="H75" s="37">
        <f t="shared" si="13"/>
        <v>68.333134273021088</v>
      </c>
      <c r="I75" s="51">
        <f t="shared" si="14"/>
        <v>138.32246378695234</v>
      </c>
      <c r="J75" s="12"/>
      <c r="K75" s="12"/>
    </row>
    <row r="76" spans="1:11" x14ac:dyDescent="0.3">
      <c r="B76" s="46">
        <f t="shared" si="7"/>
        <v>0.18645839333934752</v>
      </c>
      <c r="C76" s="8">
        <f t="shared" si="8"/>
        <v>6.7745139196726143</v>
      </c>
      <c r="D76" s="12">
        <f t="shared" si="9"/>
        <v>176.78253779486965</v>
      </c>
      <c r="E76" s="12">
        <f t="shared" si="10"/>
        <v>124.61274304016369</v>
      </c>
      <c r="F76" s="36">
        <f t="shared" si="12"/>
        <v>69.961806837394448</v>
      </c>
      <c r="G76" s="32">
        <f t="shared" si="11"/>
        <v>22029.356956220119</v>
      </c>
      <c r="H76" s="37">
        <f t="shared" si="13"/>
        <v>69.990178540146005</v>
      </c>
      <c r="I76" s="51">
        <f t="shared" si="14"/>
        <v>141.64118255914656</v>
      </c>
      <c r="J76" s="12"/>
      <c r="K76" s="12"/>
    </row>
    <row r="77" spans="1:11" x14ac:dyDescent="0.3">
      <c r="A77" s="14"/>
      <c r="B77" s="46">
        <f t="shared" si="7"/>
        <v>0.18967319322450868</v>
      </c>
      <c r="C77" s="8">
        <f t="shared" si="8"/>
        <v>6.9833232392894757</v>
      </c>
      <c r="D77" s="12">
        <f t="shared" si="9"/>
        <v>181.08621198624249</v>
      </c>
      <c r="E77" s="12">
        <f t="shared" si="10"/>
        <v>124.50833838035527</v>
      </c>
      <c r="F77" s="36">
        <f t="shared" si="12"/>
        <v>71.621953432240048</v>
      </c>
      <c r="G77" s="32">
        <f t="shared" si="11"/>
        <v>22546.743357999825</v>
      </c>
      <c r="H77" s="37">
        <f t="shared" si="13"/>
        <v>71.651621085543255</v>
      </c>
      <c r="I77" s="51">
        <f t="shared" si="14"/>
        <v>144.96729356327805</v>
      </c>
      <c r="J77" s="12"/>
      <c r="K77" s="12"/>
    </row>
    <row r="78" spans="1:11" x14ac:dyDescent="0.3">
      <c r="B78" s="46">
        <f t="shared" si="7"/>
        <v>0.19288799310966984</v>
      </c>
      <c r="C78" s="8">
        <f t="shared" si="8"/>
        <v>7.1963346973570168</v>
      </c>
      <c r="D78" s="12">
        <f t="shared" si="9"/>
        <v>185.40592443427335</v>
      </c>
      <c r="E78" s="12">
        <f t="shared" si="10"/>
        <v>124.40183265132148</v>
      </c>
      <c r="F78" s="36">
        <f t="shared" si="12"/>
        <v>73.285049830263645</v>
      </c>
      <c r="G78" s="32">
        <f t="shared" si="11"/>
        <v>23064.83678403603</v>
      </c>
      <c r="H78" s="37">
        <f t="shared" si="13"/>
        <v>73.316051301317884</v>
      </c>
      <c r="I78" s="51">
        <f t="shared" si="14"/>
        <v>148.29793748713175</v>
      </c>
      <c r="J78" s="12"/>
      <c r="K78" s="12"/>
    </row>
    <row r="79" spans="1:11" x14ac:dyDescent="0.3">
      <c r="B79" s="46">
        <f t="shared" si="7"/>
        <v>0.19610279299483099</v>
      </c>
      <c r="C79" s="8">
        <f t="shared" si="8"/>
        <v>7.4135905731603771</v>
      </c>
      <c r="D79" s="12">
        <f t="shared" si="9"/>
        <v>189.73829295430218</v>
      </c>
      <c r="E79" s="12">
        <f t="shared" si="10"/>
        <v>124.29320471341981</v>
      </c>
      <c r="F79" s="36">
        <f t="shared" si="12"/>
        <v>74.9496468268146</v>
      </c>
      <c r="G79" s="32">
        <f t="shared" si="11"/>
        <v>23583.180488143902</v>
      </c>
      <c r="H79" s="37">
        <f t="shared" si="13"/>
        <v>74.982020284799859</v>
      </c>
      <c r="I79" s="51">
        <f t="shared" si="14"/>
        <v>151.63017721080232</v>
      </c>
      <c r="J79" s="12"/>
      <c r="K79" s="12"/>
    </row>
    <row r="80" spans="1:11" x14ac:dyDescent="0.3">
      <c r="B80" s="46">
        <f t="shared" si="7"/>
        <v>0.19931759287999215</v>
      </c>
      <c r="C80" s="8">
        <f t="shared" si="8"/>
        <v>7.63513496799834</v>
      </c>
      <c r="D80" s="12">
        <f t="shared" si="9"/>
        <v>194.07982870323286</v>
      </c>
      <c r="E80" s="12">
        <f t="shared" si="10"/>
        <v>124.18243251600083</v>
      </c>
      <c r="F80" s="36">
        <f t="shared" si="12"/>
        <v>76.614255712173858</v>
      </c>
      <c r="G80" s="32">
        <f t="shared" si="11"/>
        <v>24101.305230656217</v>
      </c>
      <c r="H80" s="37">
        <f t="shared" si="13"/>
        <v>76.648039606383733</v>
      </c>
      <c r="I80" s="51">
        <f t="shared" si="14"/>
        <v>154.96099525590111</v>
      </c>
      <c r="J80" s="12"/>
      <c r="K80" s="12"/>
    </row>
    <row r="81" spans="1:11" x14ac:dyDescent="0.3">
      <c r="B81" s="46">
        <f t="shared" si="7"/>
        <v>0.20253239276515331</v>
      </c>
      <c r="C81" s="8">
        <f t="shared" si="8"/>
        <v>7.8610139011598079</v>
      </c>
      <c r="D81" s="12">
        <f t="shared" si="9"/>
        <v>198.42693194446409</v>
      </c>
      <c r="E81" s="12">
        <f t="shared" si="10"/>
        <v>124.06949304942009</v>
      </c>
      <c r="F81" s="36">
        <f t="shared" si="12"/>
        <v>78.277346952639164</v>
      </c>
      <c r="G81" s="32">
        <f t="shared" si="11"/>
        <v>24618.728853701439</v>
      </c>
      <c r="H81" s="37">
        <f t="shared" si="13"/>
        <v>78.312579989720319</v>
      </c>
      <c r="I81" s="51">
        <f t="shared" si="14"/>
        <v>158.28729105217863</v>
      </c>
      <c r="J81" s="12"/>
      <c r="K81" s="12"/>
    </row>
    <row r="82" spans="1:11" x14ac:dyDescent="0.3">
      <c r="B82" s="46">
        <f t="shared" si="7"/>
        <v>0.20574719265031446</v>
      </c>
      <c r="C82" s="8">
        <f t="shared" ref="C82:C118" si="15">Re-(OP*COS(θ)+SQRT(R_^2-OP^2*SIN(θ)^2))</f>
        <v>8.0912754127733706</v>
      </c>
      <c r="D82" s="12">
        <f t="shared" ref="D82:D118" si="16">PI()*H/2*(Dt-H/2)</f>
        <v>202.77588751713375</v>
      </c>
      <c r="E82" s="12">
        <f t="shared" ref="E82:E118" si="17">(OP*COS(θ)+SQRT(R_^2-OP^2*SIN(θ)^2)+Re   )/2</f>
        <v>123.95436229361331</v>
      </c>
      <c r="F82" s="36">
        <f t="shared" si="12"/>
        <v>79.937348776615252</v>
      </c>
      <c r="G82" s="32">
        <f t="shared" ref="G82:G118" si="18">Rm*As</f>
        <v>25134.955825707781</v>
      </c>
      <c r="H82" s="37">
        <f t="shared" si="13"/>
        <v>79.974069896854587</v>
      </c>
      <c r="I82" s="51">
        <f t="shared" si="14"/>
        <v>161.60587800601419</v>
      </c>
      <c r="J82" s="12"/>
      <c r="K82" s="12"/>
    </row>
    <row r="83" spans="1:11" x14ac:dyDescent="0.3">
      <c r="B83" s="46">
        <f t="shared" si="7"/>
        <v>0.20896199253547562</v>
      </c>
      <c r="C83" s="8">
        <f t="shared" si="15"/>
        <v>8.3259696741312723</v>
      </c>
      <c r="D83" s="12">
        <f t="shared" si="16"/>
        <v>207.12285998433322</v>
      </c>
      <c r="E83" s="12">
        <f t="shared" si="17"/>
        <v>123.83701516293436</v>
      </c>
      <c r="F83" s="36">
        <f t="shared" ref="F83:F118" si="19">(D83+D82)/2*Rm*(B83-B82)</f>
        <v>81.592645657555806</v>
      </c>
      <c r="G83" s="32">
        <f t="shared" si="18"/>
        <v>25649.476752470204</v>
      </c>
      <c r="H83" s="37">
        <f t="shared" ref="H83:H114" si="20">(B83-B82)*(G83+G82)/2</f>
        <v>81.630894010150556</v>
      </c>
      <c r="I83" s="51">
        <f t="shared" ref="I83:I117" si="21">(B84-B82)/6*(G82+4*G83+G84)</f>
        <v>164.91348035362535</v>
      </c>
      <c r="J83" s="12"/>
      <c r="K83" s="12"/>
    </row>
    <row r="84" spans="1:11" x14ac:dyDescent="0.3">
      <c r="B84" s="46">
        <f t="shared" ref="B84:B117" si="22">B83+($B$118-$B$18)/100</f>
        <v>0.21217679242063678</v>
      </c>
      <c r="C84" s="8">
        <f t="shared" si="15"/>
        <v>8.5651491061541236</v>
      </c>
      <c r="D84" s="12">
        <f t="shared" si="16"/>
        <v>211.46388843233399</v>
      </c>
      <c r="E84" s="12">
        <f t="shared" si="17"/>
        <v>123.71742544692293</v>
      </c>
      <c r="F84" s="36">
        <f t="shared" si="19"/>
        <v>83.241576684763118</v>
      </c>
      <c r="G84" s="32">
        <f t="shared" si="18"/>
        <v>26161.76785184371</v>
      </c>
      <c r="H84" s="37">
        <f t="shared" si="20"/>
        <v>83.281391602002486</v>
      </c>
      <c r="I84" s="51">
        <f t="shared" si="21"/>
        <v>168.20672978007332</v>
      </c>
      <c r="J84" s="12"/>
      <c r="K84" s="12"/>
    </row>
    <row r="85" spans="1:11" x14ac:dyDescent="0.3">
      <c r="B85" s="46">
        <f t="shared" si="22"/>
        <v>0.21539159230579794</v>
      </c>
      <c r="C85" s="8">
        <f t="shared" si="15"/>
        <v>8.8088685067333756</v>
      </c>
      <c r="D85" s="12">
        <f t="shared" si="16"/>
        <v>215.79488088988509</v>
      </c>
      <c r="E85" s="12">
        <f t="shared" si="17"/>
        <v>123.59556574663331</v>
      </c>
      <c r="F85" s="36">
        <f t="shared" si="19"/>
        <v>84.882433812107905</v>
      </c>
      <c r="G85" s="32">
        <f t="shared" si="18"/>
        <v>26671.290388812697</v>
      </c>
      <c r="H85" s="37">
        <f t="shared" si="20"/>
        <v>84.923854782387465</v>
      </c>
      <c r="I85" s="51">
        <f t="shared" si="21"/>
        <v>171.4821617831285</v>
      </c>
      <c r="J85" s="12"/>
      <c r="K85" s="12"/>
    </row>
    <row r="86" spans="1:11" x14ac:dyDescent="0.3">
      <c r="B86" s="46">
        <f t="shared" si="22"/>
        <v>0.21860639219095909</v>
      </c>
      <c r="C86" s="8">
        <f t="shared" si="15"/>
        <v>9.0571851877696332</v>
      </c>
      <c r="D86" s="12">
        <f t="shared" si="16"/>
        <v>220.11160833331283</v>
      </c>
      <c r="E86" s="12">
        <f t="shared" si="17"/>
        <v>123.47140740611519</v>
      </c>
      <c r="F86" s="36">
        <f t="shared" si="19"/>
        <v>86.5134599736692</v>
      </c>
      <c r="G86" s="32">
        <f t="shared" si="18"/>
        <v>27177.490067337727</v>
      </c>
      <c r="H86" s="37">
        <f t="shared" si="20"/>
        <v>86.556526613250369</v>
      </c>
      <c r="I86" s="51">
        <f t="shared" si="21"/>
        <v>174.73621175881067</v>
      </c>
      <c r="J86" s="12"/>
      <c r="K86" s="12"/>
    </row>
    <row r="87" spans="1:11" x14ac:dyDescent="0.3">
      <c r="A87" s="14"/>
      <c r="B87" s="46">
        <f t="shared" si="22"/>
        <v>0.22182119207612025</v>
      </c>
      <c r="C87" s="8">
        <f t="shared" si="15"/>
        <v>9.3101591228162448</v>
      </c>
      <c r="D87" s="12">
        <f t="shared" si="16"/>
        <v>224.40969823940182</v>
      </c>
      <c r="E87" s="12">
        <f t="shared" si="17"/>
        <v>123.34492043859188</v>
      </c>
      <c r="F87" s="36">
        <f t="shared" si="19"/>
        <v>88.132847054101887</v>
      </c>
      <c r="G87" s="32">
        <f t="shared" si="18"/>
        <v>27679.796374987433</v>
      </c>
      <c r="H87" s="37">
        <f t="shared" si="20"/>
        <v>88.177599077519815</v>
      </c>
      <c r="I87" s="51">
        <f t="shared" si="21"/>
        <v>177.96521078287822</v>
      </c>
      <c r="J87" s="12"/>
      <c r="K87" s="12"/>
    </row>
    <row r="88" spans="1:11" x14ac:dyDescent="0.3">
      <c r="B88" s="46">
        <f t="shared" si="22"/>
        <v>0.22503599196128141</v>
      </c>
      <c r="C88" s="8">
        <f t="shared" si="15"/>
        <v>9.5678531063400243</v>
      </c>
      <c r="D88" s="12">
        <f t="shared" si="16"/>
        <v>228.68462764378305</v>
      </c>
      <c r="E88" s="12">
        <f t="shared" si="17"/>
        <v>123.21607344682999</v>
      </c>
      <c r="F88" s="36">
        <f t="shared" si="19"/>
        <v>89.738733700191801</v>
      </c>
      <c r="G88" s="32">
        <f t="shared" si="18"/>
        <v>28177.621875917343</v>
      </c>
      <c r="H88" s="37">
        <f t="shared" si="20"/>
        <v>89.785210889203697</v>
      </c>
      <c r="I88" s="51">
        <f t="shared" si="21"/>
        <v>181.16538105967066</v>
      </c>
      <c r="J88" s="12"/>
      <c r="K88" s="12"/>
    </row>
    <row r="89" spans="1:11" x14ac:dyDescent="0.3">
      <c r="B89" s="46">
        <f t="shared" si="22"/>
        <v>0.22825079184644256</v>
      </c>
      <c r="C89" s="8">
        <f t="shared" si="15"/>
        <v>9.8303329257279302</v>
      </c>
      <c r="D89" s="12">
        <f t="shared" si="16"/>
        <v>232.93171565775987</v>
      </c>
      <c r="E89" s="12">
        <f t="shared" si="17"/>
        <v>123.08483353713603</v>
      </c>
      <c r="F89" s="36">
        <f t="shared" si="19"/>
        <v>91.329202958534296</v>
      </c>
      <c r="G89" s="32">
        <f t="shared" si="18"/>
        <v>28670.361447254876</v>
      </c>
      <c r="H89" s="37">
        <f t="shared" si="20"/>
        <v>91.377445129488706</v>
      </c>
      <c r="I89" s="51">
        <f t="shared" si="21"/>
        <v>184.3328310064642</v>
      </c>
      <c r="J89" s="12"/>
      <c r="K89" s="12"/>
    </row>
    <row r="90" spans="1:11" x14ac:dyDescent="0.3">
      <c r="B90" s="46">
        <f t="shared" si="22"/>
        <v>0.23146559173160372</v>
      </c>
      <c r="C90" s="8">
        <f t="shared" si="15"/>
        <v>10.097667547301256</v>
      </c>
      <c r="D90" s="12">
        <f t="shared" si="16"/>
        <v>237.14611539106289</v>
      </c>
      <c r="E90" s="12">
        <f t="shared" si="17"/>
        <v>122.95116622634937</v>
      </c>
      <c r="F90" s="36">
        <f t="shared" si="19"/>
        <v>92.902279722550674</v>
      </c>
      <c r="G90" s="32">
        <f t="shared" si="18"/>
        <v>29157.391453379601</v>
      </c>
      <c r="H90" s="37">
        <f t="shared" si="20"/>
        <v>92.952326692043741</v>
      </c>
      <c r="I90" s="51">
        <f t="shared" si="21"/>
        <v>187.46354993782219</v>
      </c>
      <c r="J90" s="12"/>
      <c r="K90" s="12"/>
    </row>
    <row r="91" spans="1:11" x14ac:dyDescent="0.3">
      <c r="B91" s="46">
        <f t="shared" si="22"/>
        <v>0.23468039161676488</v>
      </c>
      <c r="C91" s="8">
        <f t="shared" si="15"/>
        <v>10.369929317748841</v>
      </c>
      <c r="D91" s="12">
        <f t="shared" si="16"/>
        <v>241.32280522182333</v>
      </c>
      <c r="E91" s="12">
        <f t="shared" si="17"/>
        <v>122.81503534112558</v>
      </c>
      <c r="F91" s="36">
        <f t="shared" si="19"/>
        <v>94.45592797009607</v>
      </c>
      <c r="G91" s="32">
        <f t="shared" si="18"/>
        <v>29638.068851937798</v>
      </c>
      <c r="H91" s="37">
        <f t="shared" si="20"/>
        <v>94.507819518765871</v>
      </c>
      <c r="I91" s="51">
        <f t="shared" si="21"/>
        <v>190.55340231023524</v>
      </c>
      <c r="J91" s="12"/>
      <c r="K91" s="12"/>
    </row>
    <row r="92" spans="1:11" x14ac:dyDescent="0.3">
      <c r="B92" s="46">
        <f t="shared" si="22"/>
        <v>0.23789519150192603</v>
      </c>
      <c r="C92" s="8">
        <f t="shared" si="15"/>
        <v>10.647194182563595</v>
      </c>
      <c r="D92" s="12">
        <f t="shared" si="16"/>
        <v>245.45657934802347</v>
      </c>
      <c r="E92" s="12">
        <f t="shared" si="17"/>
        <v>122.6764029087182</v>
      </c>
      <c r="F92" s="36">
        <f t="shared" si="19"/>
        <v>95.988047770687231</v>
      </c>
      <c r="G92" s="32">
        <f t="shared" si="18"/>
        <v>30111.730224693885</v>
      </c>
      <c r="H92" s="37">
        <f t="shared" si="20"/>
        <v>96.041823604978859</v>
      </c>
      <c r="I92" s="51">
        <f t="shared" si="21"/>
        <v>193.59812148258757</v>
      </c>
      <c r="J92" s="12"/>
      <c r="K92" s="12"/>
    </row>
    <row r="93" spans="1:11" x14ac:dyDescent="0.3">
      <c r="B93" s="46">
        <f t="shared" si="22"/>
        <v>0.24110999138708719</v>
      </c>
      <c r="C93" s="8">
        <f t="shared" si="15"/>
        <v>10.929541923262533</v>
      </c>
      <c r="D93" s="12">
        <f t="shared" si="16"/>
        <v>249.54203754662373</v>
      </c>
      <c r="E93" s="12">
        <f t="shared" si="17"/>
        <v>122.53522903836873</v>
      </c>
      <c r="F93" s="36">
        <f t="shared" si="19"/>
        <v>97.496472038838363</v>
      </c>
      <c r="G93" s="32">
        <f t="shared" si="18"/>
        <v>30577.690725476747</v>
      </c>
      <c r="H93" s="37">
        <f t="shared" si="20"/>
        <v>97.552171750552844</v>
      </c>
      <c r="I93" s="51">
        <f t="shared" si="21"/>
        <v>196.59330294254352</v>
      </c>
      <c r="J93" s="12"/>
      <c r="K93" s="12"/>
    </row>
    <row r="94" spans="1:11" x14ac:dyDescent="0.3">
      <c r="B94" s="46">
        <f t="shared" si="22"/>
        <v>0.24432479127224835</v>
      </c>
      <c r="C94" s="8">
        <f t="shared" si="15"/>
        <v>11.217056415396087</v>
      </c>
      <c r="D94" s="12">
        <f t="shared" si="16"/>
        <v>253.57357405736303</v>
      </c>
      <c r="E94" s="12">
        <f t="shared" si="17"/>
        <v>122.39147179230196</v>
      </c>
      <c r="F94" s="36">
        <f t="shared" si="19"/>
        <v>98.978963007090201</v>
      </c>
      <c r="G94" s="32">
        <f t="shared" si="18"/>
        <v>31035.24293651494</v>
      </c>
      <c r="H94" s="37">
        <f t="shared" si="20"/>
        <v>99.036626030506426</v>
      </c>
      <c r="I94" s="51">
        <f t="shared" si="21"/>
        <v>199.53439694272438</v>
      </c>
      <c r="J94" s="12"/>
      <c r="K94" s="12"/>
    </row>
    <row r="95" spans="1:11" x14ac:dyDescent="0.3">
      <c r="B95" s="46">
        <f t="shared" si="22"/>
        <v>0.24753959115740951</v>
      </c>
      <c r="C95" s="8">
        <f t="shared" si="15"/>
        <v>11.509825909610782</v>
      </c>
      <c r="D95" s="12">
        <f t="shared" si="16"/>
        <v>257.54536549765368</v>
      </c>
      <c r="E95" s="12">
        <f t="shared" si="17"/>
        <v>122.24508704519461</v>
      </c>
      <c r="F95" s="36">
        <f t="shared" si="19"/>
        <v>100.43320838899029</v>
      </c>
      <c r="G95" s="32">
        <f t="shared" si="18"/>
        <v>31483.655623347135</v>
      </c>
      <c r="H95" s="37">
        <f t="shared" si="20"/>
        <v>100.49287395532332</v>
      </c>
      <c r="I95" s="51">
        <f t="shared" si="21"/>
        <v>202.41670048340188</v>
      </c>
      <c r="J95" s="12"/>
      <c r="K95" s="12"/>
    </row>
    <row r="96" spans="1:11" x14ac:dyDescent="0.3">
      <c r="B96" s="46">
        <f t="shared" si="22"/>
        <v>0.25075439104257069</v>
      </c>
      <c r="C96" s="8">
        <f t="shared" si="15"/>
        <v>11.807943338328087</v>
      </c>
      <c r="D96" s="12">
        <f t="shared" si="16"/>
        <v>261.45135770284207</v>
      </c>
      <c r="E96" s="12">
        <f t="shared" si="17"/>
        <v>122.09602833083596</v>
      </c>
      <c r="F96" s="36">
        <f t="shared" si="19"/>
        <v>101.85681719846153</v>
      </c>
      <c r="G96" s="32">
        <f t="shared" si="18"/>
        <v>31922.172377221734</v>
      </c>
      <c r="H96" s="37">
        <f t="shared" si="20"/>
        <v>101.91852428738932</v>
      </c>
      <c r="I96" s="51">
        <f t="shared" si="21"/>
        <v>205.23534857021272</v>
      </c>
      <c r="J96" s="12"/>
      <c r="K96" s="12"/>
    </row>
    <row r="97" spans="1:11" x14ac:dyDescent="0.3">
      <c r="A97" s="14"/>
      <c r="B97" s="46">
        <f t="shared" si="22"/>
        <v>0.25396919092773185</v>
      </c>
      <c r="C97" s="8">
        <f t="shared" si="15"/>
        <v>12.111506650945884</v>
      </c>
      <c r="D97" s="12">
        <f t="shared" si="16"/>
        <v>265.28525137207106</v>
      </c>
      <c r="E97" s="12">
        <f t="shared" si="17"/>
        <v>121.94424667452705</v>
      </c>
      <c r="F97" s="36">
        <f t="shared" si="19"/>
        <v>103.24731518758583</v>
      </c>
      <c r="G97" s="32">
        <f t="shared" si="18"/>
        <v>32350.01013242975</v>
      </c>
      <c r="H97" s="37">
        <f t="shared" si="20"/>
        <v>103.31110247554226</v>
      </c>
      <c r="I97" s="51">
        <f t="shared" si="21"/>
        <v>207.98530466593141</v>
      </c>
      <c r="J97" s="12"/>
      <c r="K97" s="12"/>
    </row>
    <row r="98" spans="1:11" x14ac:dyDescent="0.3">
      <c r="B98" s="46">
        <f t="shared" si="22"/>
        <v>0.257183990812893</v>
      </c>
      <c r="C98" s="8">
        <f t="shared" si="15"/>
        <v>12.420619180868158</v>
      </c>
      <c r="D98" s="12">
        <f t="shared" si="16"/>
        <v>269.04048638375292</v>
      </c>
      <c r="E98" s="12">
        <f t="shared" si="17"/>
        <v>121.78969040956592</v>
      </c>
      <c r="F98" s="36">
        <f t="shared" si="19"/>
        <v>104.60213985976732</v>
      </c>
      <c r="G98" s="32">
        <f t="shared" si="18"/>
        <v>32766.357544316303</v>
      </c>
      <c r="H98" s="37">
        <f t="shared" si="20"/>
        <v>104.66804566465746</v>
      </c>
      <c r="I98" s="51">
        <f t="shared" si="21"/>
        <v>210.66135024434567</v>
      </c>
      <c r="J98" s="12"/>
      <c r="K98" s="12"/>
    </row>
    <row r="99" spans="1:11" x14ac:dyDescent="0.3">
      <c r="B99" s="46">
        <f t="shared" si="22"/>
        <v>0.26039879069805416</v>
      </c>
      <c r="C99" s="8">
        <f t="shared" si="15"/>
        <v>12.73539004813189</v>
      </c>
      <c r="D99" s="12">
        <f t="shared" si="16"/>
        <v>272.71022462583238</v>
      </c>
      <c r="E99" s="12">
        <f t="shared" si="17"/>
        <v>121.63230497593406</v>
      </c>
      <c r="F99" s="36">
        <f t="shared" si="19"/>
        <v>105.91863500929568</v>
      </c>
      <c r="G99" s="32">
        <f t="shared" si="18"/>
        <v>33170.373211744729</v>
      </c>
      <c r="H99" s="37">
        <f t="shared" si="20"/>
        <v>105.98669723124357</v>
      </c>
      <c r="I99" s="51">
        <f t="shared" si="21"/>
        <v>213.25807334156084</v>
      </c>
      <c r="J99" s="12"/>
      <c r="K99" s="12"/>
    </row>
    <row r="100" spans="1:11" x14ac:dyDescent="0.3">
      <c r="B100" s="46">
        <f t="shared" si="22"/>
        <v>0.26361359058321532</v>
      </c>
      <c r="C100" s="8">
        <f t="shared" si="15"/>
        <v>13.055934601939981</v>
      </c>
      <c r="D100" s="12">
        <f t="shared" si="16"/>
        <v>276.28733116409506</v>
      </c>
      <c r="E100" s="12">
        <f t="shared" si="17"/>
        <v>121.47203269903001</v>
      </c>
      <c r="F100" s="36">
        <f t="shared" si="19"/>
        <v>107.19404473154454</v>
      </c>
      <c r="G100" s="32">
        <f t="shared" si="18"/>
        <v>33561.183725492687</v>
      </c>
      <c r="H100" s="37">
        <f t="shared" si="20"/>
        <v>107.26430078922803</v>
      </c>
      <c r="I100" s="51">
        <f t="shared" si="21"/>
        <v>215.76985598525474</v>
      </c>
      <c r="J100" s="12"/>
      <c r="K100" s="12"/>
    </row>
    <row r="101" spans="1:11" x14ac:dyDescent="0.3">
      <c r="B101" s="46">
        <f t="shared" si="22"/>
        <v>0.26682839046837648</v>
      </c>
      <c r="C101" s="8">
        <f t="shared" si="15"/>
        <v>13.382374908040603</v>
      </c>
      <c r="D101" s="12">
        <f t="shared" si="16"/>
        <v>279.7643535461832</v>
      </c>
      <c r="E101" s="12">
        <f t="shared" si="17"/>
        <v>121.30881254597969</v>
      </c>
      <c r="F101" s="36">
        <f t="shared" si="19"/>
        <v>108.42550684000398</v>
      </c>
      <c r="G101" s="32">
        <f t="shared" si="18"/>
        <v>33937.881521381125</v>
      </c>
      <c r="H101" s="37">
        <f t="shared" si="20"/>
        <v>108.49799360206768</v>
      </c>
      <c r="I101" s="51">
        <f t="shared" si="21"/>
        <v>218.19086036507463</v>
      </c>
      <c r="J101" s="12"/>
      <c r="K101" s="12"/>
    </row>
    <row r="102" spans="1:11" x14ac:dyDescent="0.3">
      <c r="B102" s="46">
        <f t="shared" si="22"/>
        <v>0.27004319035353763</v>
      </c>
      <c r="C102" s="8">
        <f t="shared" si="15"/>
        <v>13.71484028663366</v>
      </c>
      <c r="D102" s="12">
        <f t="shared" si="16"/>
        <v>283.13349900898737</v>
      </c>
      <c r="E102" s="12">
        <f t="shared" si="17"/>
        <v>121.14257985668317</v>
      </c>
      <c r="F102" s="36">
        <f t="shared" si="19"/>
        <v>109.6100456170324</v>
      </c>
      <c r="G102" s="32">
        <f t="shared" si="18"/>
        <v>34299.52251379838</v>
      </c>
      <c r="H102" s="37">
        <f t="shared" si="20"/>
        <v>109.68479932799526</v>
      </c>
      <c r="I102" s="51">
        <f t="shared" si="21"/>
        <v>220.51501358711204</v>
      </c>
      <c r="J102" s="12"/>
      <c r="K102" s="12"/>
    </row>
    <row r="103" spans="1:11" x14ac:dyDescent="0.3">
      <c r="B103" s="46">
        <f t="shared" si="22"/>
        <v>0.27325799023869879</v>
      </c>
      <c r="C103" s="8">
        <f t="shared" si="15"/>
        <v>14.053467907357472</v>
      </c>
      <c r="D103" s="12">
        <f t="shared" si="16"/>
        <v>286.38660932182904</v>
      </c>
      <c r="E103" s="12">
        <f t="shared" si="17"/>
        <v>120.97326604632127</v>
      </c>
      <c r="F103" s="36">
        <f t="shared" si="19"/>
        <v>110.74456381424497</v>
      </c>
      <c r="G103" s="32">
        <f t="shared" si="18"/>
        <v>34645.123481593495</v>
      </c>
      <c r="H103" s="37">
        <f t="shared" si="20"/>
        <v>110.82162001423123</v>
      </c>
      <c r="I103" s="51">
        <f t="shared" si="21"/>
        <v>222.73599083154491</v>
      </c>
      <c r="J103" s="12"/>
      <c r="K103" s="12"/>
    </row>
    <row r="104" spans="1:11" x14ac:dyDescent="0.3">
      <c r="B104" s="46">
        <f t="shared" si="22"/>
        <v>0.27647279012385995</v>
      </c>
      <c r="C104" s="8">
        <f t="shared" si="15"/>
        <v>14.398403448938211</v>
      </c>
      <c r="D104" s="12">
        <f t="shared" si="16"/>
        <v>289.51513295623175</v>
      </c>
      <c r="E104" s="12">
        <f t="shared" si="17"/>
        <v>120.80079827553089</v>
      </c>
      <c r="F104" s="36">
        <f t="shared" si="19"/>
        <v>111.82583380554632</v>
      </c>
      <c r="G104" s="32">
        <f t="shared" si="18"/>
        <v>34973.659173959255</v>
      </c>
      <c r="H104" s="37">
        <f t="shared" si="20"/>
        <v>111.90522724306527</v>
      </c>
      <c r="I104" s="51">
        <f t="shared" si="21"/>
        <v>224.84719670440268</v>
      </c>
      <c r="J104" s="12"/>
      <c r="K104" s="12"/>
    </row>
    <row r="105" spans="1:11" x14ac:dyDescent="0.3">
      <c r="B105" s="46">
        <f t="shared" si="22"/>
        <v>0.2796875900090211</v>
      </c>
      <c r="C105" s="8">
        <f t="shared" si="15"/>
        <v>14.749801832306531</v>
      </c>
      <c r="D105" s="12">
        <f t="shared" si="16"/>
        <v>292.51009422379803</v>
      </c>
      <c r="E105" s="12">
        <f t="shared" si="17"/>
        <v>120.62509908384673</v>
      </c>
      <c r="F105" s="36">
        <f t="shared" si="19"/>
        <v>112.85048778055084</v>
      </c>
      <c r="G105" s="32">
        <f t="shared" si="18"/>
        <v>35284.05909877098</v>
      </c>
      <c r="H105" s="37">
        <f t="shared" si="20"/>
        <v>112.93225231742905</v>
      </c>
      <c r="I105" s="51">
        <f t="shared" si="21"/>
        <v>226.84174454107963</v>
      </c>
      <c r="J105" s="12"/>
      <c r="K105" s="12"/>
    </row>
    <row r="106" spans="1:11" x14ac:dyDescent="0.3">
      <c r="B106" s="46">
        <f t="shared" si="22"/>
        <v>0.28290238989418226</v>
      </c>
      <c r="C106" s="8">
        <f t="shared" si="15"/>
        <v>15.107828037441237</v>
      </c>
      <c r="D106" s="12">
        <f t="shared" si="16"/>
        <v>295.36205896509193</v>
      </c>
      <c r="E106" s="12">
        <f t="shared" si="17"/>
        <v>120.44608598127938</v>
      </c>
      <c r="F106" s="36">
        <f t="shared" si="19"/>
        <v>113.81500684801752</v>
      </c>
      <c r="G106" s="32">
        <f t="shared" si="18"/>
        <v>35575.203949717172</v>
      </c>
      <c r="H106" s="37">
        <f t="shared" si="20"/>
        <v>113.89917535544197</v>
      </c>
      <c r="I106" s="51">
        <f t="shared" si="21"/>
        <v>228.71243337958038</v>
      </c>
      <c r="J106" s="12"/>
      <c r="K106" s="12"/>
    </row>
    <row r="107" spans="1:11" x14ac:dyDescent="0.3">
      <c r="A107" s="14"/>
      <c r="B107" s="46">
        <f t="shared" si="22"/>
        <v>0.28611718977934342</v>
      </c>
      <c r="C107" s="8">
        <f t="shared" si="15"/>
        <v>15.472658015938009</v>
      </c>
      <c r="D107" s="12">
        <f t="shared" si="16"/>
        <v>298.06109630241446</v>
      </c>
      <c r="E107" s="12">
        <f t="shared" si="17"/>
        <v>120.263670992031</v>
      </c>
      <c r="F107" s="36">
        <f t="shared" si="19"/>
        <v>114.71570889733553</v>
      </c>
      <c r="G107" s="32">
        <f t="shared" si="18"/>
        <v>35845.921621237641</v>
      </c>
      <c r="H107" s="37">
        <f t="shared" si="20"/>
        <v>114.80231314179305</v>
      </c>
      <c r="I107" s="51">
        <f t="shared" si="21"/>
        <v>230.45172227412414</v>
      </c>
      <c r="J107" s="12"/>
      <c r="K107" s="12"/>
    </row>
    <row r="108" spans="1:11" x14ac:dyDescent="0.3">
      <c r="B108" s="46">
        <f t="shared" si="22"/>
        <v>0.28933198966450457</v>
      </c>
      <c r="C108" s="8">
        <f t="shared" si="15"/>
        <v>15.844479713391664</v>
      </c>
      <c r="D108" s="12">
        <f t="shared" si="16"/>
        <v>300.59673588538737</v>
      </c>
      <c r="E108" s="12">
        <f t="shared" si="17"/>
        <v>120.07776014330418</v>
      </c>
      <c r="F108" s="36">
        <f t="shared" si="19"/>
        <v>115.54873504025041</v>
      </c>
      <c r="G108" s="32">
        <f t="shared" si="18"/>
        <v>36094.982751505697</v>
      </c>
      <c r="H108" s="37">
        <f t="shared" si="20"/>
        <v>115.63780555794251</v>
      </c>
      <c r="I108" s="51">
        <f t="shared" si="21"/>
        <v>232.05170156292593</v>
      </c>
      <c r="J108" s="12"/>
      <c r="K108" s="12"/>
    </row>
    <row r="109" spans="1:11" x14ac:dyDescent="0.3">
      <c r="B109" s="46">
        <f t="shared" si="22"/>
        <v>0.29254678954966573</v>
      </c>
      <c r="C109" s="8">
        <f t="shared" si="15"/>
        <v>16.22349421820023</v>
      </c>
      <c r="D109" s="12">
        <f t="shared" si="16"/>
        <v>302.95791995705525</v>
      </c>
      <c r="E109" s="12">
        <f t="shared" si="17"/>
        <v>119.88825289089988</v>
      </c>
      <c r="F109" s="36">
        <f t="shared" si="19"/>
        <v>116.31003442394872</v>
      </c>
      <c r="G109" s="32">
        <f t="shared" si="18"/>
        <v>36321.095723112441</v>
      </c>
      <c r="H109" s="37">
        <f t="shared" si="20"/>
        <v>116.40160038201188</v>
      </c>
      <c r="I109" s="51">
        <f t="shared" si="21"/>
        <v>233.50406063549315</v>
      </c>
      <c r="J109" s="12"/>
      <c r="K109" s="12"/>
    </row>
    <row r="110" spans="1:11" x14ac:dyDescent="0.3">
      <c r="B110" s="46">
        <f t="shared" si="22"/>
        <v>0.29576158943482689</v>
      </c>
      <c r="C110" s="8">
        <f t="shared" si="15"/>
        <v>16.609917056456183</v>
      </c>
      <c r="D110" s="12">
        <f t="shared" si="16"/>
        <v>305.13294944566292</v>
      </c>
      <c r="E110" s="12">
        <f t="shared" si="17"/>
        <v>119.6950414717719</v>
      </c>
      <c r="F110" s="36">
        <f t="shared" si="19"/>
        <v>116.99534716907864</v>
      </c>
      <c r="G110" s="32">
        <f t="shared" si="18"/>
        <v>36522.901038302705</v>
      </c>
      <c r="H110" s="37">
        <f t="shared" si="20"/>
        <v>117.08943621163857</v>
      </c>
      <c r="I110" s="51">
        <f t="shared" si="21"/>
        <v>234.80005166183602</v>
      </c>
      <c r="J110" s="12"/>
      <c r="K110" s="12"/>
    </row>
    <row r="111" spans="1:11" x14ac:dyDescent="0.3">
      <c r="B111" s="46">
        <f t="shared" si="22"/>
        <v>0.29897638931998805</v>
      </c>
      <c r="C111" s="8">
        <f t="shared" si="15"/>
        <v>17.003979656314073</v>
      </c>
      <c r="D111" s="12">
        <f t="shared" si="16"/>
        <v>307.10942313808994</v>
      </c>
      <c r="E111" s="12">
        <f t="shared" si="17"/>
        <v>119.49801017184296</v>
      </c>
      <c r="F111" s="36">
        <f t="shared" si="19"/>
        <v>117.60018514070261</v>
      </c>
      <c r="G111" s="32">
        <f t="shared" si="18"/>
        <v>36698.964970024295</v>
      </c>
      <c r="H111" s="37">
        <f t="shared" si="20"/>
        <v>117.69682321742762</v>
      </c>
      <c r="I111" s="51">
        <f t="shared" si="21"/>
        <v>235.93044864500879</v>
      </c>
      <c r="J111" s="12"/>
      <c r="K111" s="12"/>
    </row>
    <row r="112" spans="1:11" x14ac:dyDescent="0.3">
      <c r="B112" s="46">
        <f t="shared" si="22"/>
        <v>0.3021911892051492</v>
      </c>
      <c r="C112" s="8">
        <f t="shared" si="15"/>
        <v>17.405931009788077</v>
      </c>
      <c r="D112" s="12">
        <f t="shared" si="16"/>
        <v>308.87416880837003</v>
      </c>
      <c r="E112" s="12">
        <f t="shared" si="17"/>
        <v>119.29703449510596</v>
      </c>
      <c r="F112" s="36">
        <f t="shared" si="19"/>
        <v>118.11981020454741</v>
      </c>
      <c r="G112" s="32">
        <f t="shared" si="18"/>
        <v>36847.772370979299</v>
      </c>
      <c r="H112" s="37">
        <f t="shared" si="20"/>
        <v>118.21902137891807</v>
      </c>
      <c r="I112" s="51">
        <f t="shared" si="21"/>
        <v>236.88550103478892</v>
      </c>
      <c r="J112" s="12"/>
      <c r="K112" s="12"/>
    </row>
    <row r="113" spans="1:11" x14ac:dyDescent="0.3">
      <c r="B113" s="46">
        <f t="shared" si="22"/>
        <v>0.30540598909031036</v>
      </c>
      <c r="C113" s="8">
        <f t="shared" si="15"/>
        <v>17.81603956555594</v>
      </c>
      <c r="D113" s="12">
        <f t="shared" si="16"/>
        <v>310.41316495003451</v>
      </c>
      <c r="E113" s="12">
        <f t="shared" si="17"/>
        <v>119.09198021722203</v>
      </c>
      <c r="F113" s="36">
        <f t="shared" si="19"/>
        <v>118.54920955263069</v>
      </c>
      <c r="G113" s="32">
        <f t="shared" si="18"/>
        <v>36967.718499394789</v>
      </c>
      <c r="H113" s="37">
        <f t="shared" si="20"/>
        <v>118.65101578659652</v>
      </c>
      <c r="I113" s="51">
        <f t="shared" si="21"/>
        <v>237.65488098811807</v>
      </c>
      <c r="J113" s="12"/>
      <c r="K113" s="12"/>
    </row>
    <row r="114" spans="1:11" x14ac:dyDescent="0.3">
      <c r="B114" s="46">
        <f t="shared" si="22"/>
        <v>0.30862078897547152</v>
      </c>
      <c r="C114" s="8">
        <f t="shared" si="15"/>
        <v>18.23459539331796</v>
      </c>
      <c r="D114" s="12">
        <f t="shared" si="16"/>
        <v>311.71145148280692</v>
      </c>
      <c r="E114" s="12">
        <f t="shared" si="17"/>
        <v>118.88270230334102</v>
      </c>
      <c r="F114" s="36">
        <f t="shared" si="19"/>
        <v>118.88306759803815</v>
      </c>
      <c r="G114" s="32">
        <f t="shared" si="18"/>
        <v>37057.099691172865</v>
      </c>
      <c r="H114" s="37">
        <f t="shared" si="20"/>
        <v>118.98748850905622</v>
      </c>
      <c r="I114" s="51">
        <f t="shared" si="21"/>
        <v>238.22762317342716</v>
      </c>
      <c r="J114" s="12"/>
      <c r="K114" s="12"/>
    </row>
    <row r="115" spans="1:11" x14ac:dyDescent="0.3">
      <c r="B115" s="46">
        <f t="shared" si="22"/>
        <v>0.31183558886063267</v>
      </c>
      <c r="C115" s="8">
        <f t="shared" si="15"/>
        <v>18.661912668957797</v>
      </c>
      <c r="D115" s="12">
        <f t="shared" si="16"/>
        <v>312.75302745747894</v>
      </c>
      <c r="E115" s="12">
        <f t="shared" si="17"/>
        <v>118.6690436655211</v>
      </c>
      <c r="F115" s="36">
        <f t="shared" si="19"/>
        <v>119.11573383388736</v>
      </c>
      <c r="G115" s="32">
        <f t="shared" si="18"/>
        <v>37114.102671875487</v>
      </c>
      <c r="H115" s="37">
        <f t="shared" ref="H115:H146" si="23">(B115-B114)*(G115+G114)/2</f>
        <v>119.2227864194964</v>
      </c>
      <c r="I115" s="51">
        <f t="shared" si="21"/>
        <v>238.59205578097436</v>
      </c>
      <c r="J115" s="12"/>
      <c r="K115" s="12"/>
    </row>
    <row r="116" spans="1:11" x14ac:dyDescent="0.3">
      <c r="B116" s="46">
        <f t="shared" si="22"/>
        <v>0.31505038874579383</v>
      </c>
      <c r="C116" s="8">
        <f t="shared" si="15"/>
        <v>19.098332540677703</v>
      </c>
      <c r="D116" s="12">
        <f t="shared" si="16"/>
        <v>313.52073334780948</v>
      </c>
      <c r="E116" s="12">
        <f t="shared" si="17"/>
        <v>118.45083372966116</v>
      </c>
      <c r="F116" s="36">
        <f t="shared" si="19"/>
        <v>119.24118592052702</v>
      </c>
      <c r="G116" s="32">
        <f t="shared" si="18"/>
        <v>37136.792256582812</v>
      </c>
      <c r="H116" s="37">
        <f t="shared" si="23"/>
        <v>119.35088424456043</v>
      </c>
      <c r="I116" s="51">
        <f t="shared" si="21"/>
        <v>238.73572110636312</v>
      </c>
      <c r="J116" s="12"/>
      <c r="K116" s="12"/>
    </row>
    <row r="117" spans="1:11" x14ac:dyDescent="0.3">
      <c r="A117" s="14"/>
      <c r="B117" s="46">
        <f t="shared" si="22"/>
        <v>0.31826518863095499</v>
      </c>
      <c r="C117" s="8">
        <f t="shared" si="15"/>
        <v>19.544226450106038</v>
      </c>
      <c r="D117" s="12">
        <f t="shared" si="16"/>
        <v>313.99611496858978</v>
      </c>
      <c r="E117" s="12">
        <f t="shared" si="17"/>
        <v>118.22788677494698</v>
      </c>
      <c r="F117" s="36">
        <f t="shared" si="19"/>
        <v>119.25298710005188</v>
      </c>
      <c r="G117" s="32">
        <f t="shared" si="18"/>
        <v>37123.097128279667</v>
      </c>
      <c r="H117" s="37">
        <f t="shared" si="23"/>
        <v>119.36534193326804</v>
      </c>
      <c r="I117" s="51">
        <f t="shared" si="21"/>
        <v>238.64528370148398</v>
      </c>
      <c r="J117" s="12"/>
      <c r="K117" s="12"/>
    </row>
    <row r="118" spans="1:11" x14ac:dyDescent="0.3">
      <c r="B118" s="46">
        <f>β</f>
        <v>0.32147998851611659</v>
      </c>
      <c r="C118" s="8">
        <f t="shared" si="15"/>
        <v>20</v>
      </c>
      <c r="D118" s="12">
        <f t="shared" si="16"/>
        <v>314.15926535897933</v>
      </c>
      <c r="E118" s="12">
        <f t="shared" si="17"/>
        <v>118</v>
      </c>
      <c r="F118" s="36">
        <f t="shared" si="19"/>
        <v>119.14423682790195</v>
      </c>
      <c r="G118" s="32">
        <f t="shared" si="18"/>
        <v>37070.793312359558</v>
      </c>
      <c r="H118" s="37">
        <f t="shared" si="23"/>
        <v>119.2592552341297</v>
      </c>
      <c r="I118" s="52"/>
      <c r="J118" s="12"/>
      <c r="K118" s="12"/>
    </row>
    <row r="119" spans="1:11" x14ac:dyDescent="0.3">
      <c r="B119" s="47"/>
      <c r="F119" s="38">
        <f>SUM(F19:F118)</f>
        <v>6174.5276733819992</v>
      </c>
      <c r="G119" s="27"/>
      <c r="H119" s="39">
        <f>SUM(H19:H118)</f>
        <v>6177.8580197169013</v>
      </c>
      <c r="I119" s="53">
        <f>SUM(I19:I118)/2</f>
        <v>6111.9615083171057</v>
      </c>
      <c r="J119" s="12"/>
      <c r="K119" s="12"/>
    </row>
    <row r="120" spans="1:11" x14ac:dyDescent="0.3">
      <c r="G120" s="27"/>
      <c r="H120"/>
      <c r="J120" s="12"/>
      <c r="K120" s="12"/>
    </row>
    <row r="121" spans="1:11" x14ac:dyDescent="0.3">
      <c r="G121" s="25"/>
      <c r="H121"/>
      <c r="J121" s="12"/>
      <c r="K121" s="12"/>
    </row>
    <row r="122" spans="1:11" x14ac:dyDescent="0.3">
      <c r="G122" s="25"/>
      <c r="H122"/>
    </row>
  </sheetData>
  <mergeCells count="9">
    <mergeCell ref="C10:F10"/>
    <mergeCell ref="B12:G12"/>
    <mergeCell ref="F14:I14"/>
    <mergeCell ref="L29:O29"/>
    <mergeCell ref="R4:T4"/>
    <mergeCell ref="R12:S12"/>
    <mergeCell ref="R13:S13"/>
    <mergeCell ref="M31:M32"/>
    <mergeCell ref="N31:N32"/>
  </mergeCells>
  <conditionalFormatting sqref="C9:F9">
    <cfRule type="expression" dxfId="0" priority="1">
      <formula>$C$10 &lt;&gt;""</formula>
    </cfRule>
  </conditionalFormatting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M9" sqref="M9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15</vt:i4>
      </vt:variant>
    </vt:vector>
  </HeadingPairs>
  <TitlesOfParts>
    <vt:vector size="17" baseType="lpstr">
      <vt:lpstr>Calculs</vt:lpstr>
      <vt:lpstr>Calculs manuels</vt:lpstr>
      <vt:lpstr>As</vt:lpstr>
      <vt:lpstr>Dt</vt:lpstr>
      <vt:lpstr>Ep</vt:lpstr>
      <vt:lpstr>H</vt:lpstr>
      <vt:lpstr>OP</vt:lpstr>
      <vt:lpstr>R_</vt:lpstr>
      <vt:lpstr>Ra</vt:lpstr>
      <vt:lpstr>Re</vt:lpstr>
      <vt:lpstr>Rg</vt:lpstr>
      <vt:lpstr>Rm</vt:lpstr>
      <vt:lpstr>V1_</vt:lpstr>
      <vt:lpstr>β</vt:lpstr>
      <vt:lpstr>δ</vt:lpstr>
      <vt:lpstr>δdeg</vt:lpstr>
      <vt:lpstr>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2018-04-06T16:33:26Z</dcterms:created>
  <dcterms:modified xsi:type="dcterms:W3CDTF">2018-04-18T09:21:15Z</dcterms:modified>
</cp:coreProperties>
</file>